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60" windowHeight="7725" activeTab="2"/>
  </bookViews>
  <sheets>
    <sheet name="Erläuterungen" sheetId="1" r:id="rId1"/>
    <sheet name="Deckblatt" sheetId="2" r:id="rId2"/>
    <sheet name="Stufenzuordnung" sheetId="3" r:id="rId3"/>
    <sheet name="Beschäftigungszeiten" sheetId="4" r:id="rId4"/>
    <sheet name="Eingruppierung" sheetId="5" r:id="rId5"/>
  </sheets>
  <definedNames>
    <definedName name="_xlnm.Print_Area" localSheetId="3">'Beschäftigungszeiten'!$A$1:$E$43</definedName>
    <definedName name="_xlnm.Print_Area" localSheetId="1">'Deckblatt'!$A$1:$H$54</definedName>
    <definedName name="_xlnm.Print_Area" localSheetId="4">'Eingruppierung'!$A$1:$L$61</definedName>
    <definedName name="_xlnm.Print_Area" localSheetId="2">'Stufenzuordnung'!$A$1:$G$48</definedName>
  </definedNames>
  <calcPr fullCalcOnLoad="1"/>
</workbook>
</file>

<file path=xl/sharedStrings.xml><?xml version="1.0" encoding="utf-8"?>
<sst xmlns="http://schemas.openxmlformats.org/spreadsheetml/2006/main" count="496" uniqueCount="347">
  <si>
    <t>Deckblatt für die Personalakte</t>
  </si>
  <si>
    <t>AG-Nr.</t>
  </si>
  <si>
    <t>Pers. Nr.</t>
  </si>
  <si>
    <t>Dienstgeber:</t>
  </si>
  <si>
    <t>Geburtsdatum:</t>
  </si>
  <si>
    <t>Einstellungsdatum:</t>
  </si>
  <si>
    <t>Beruf:</t>
  </si>
  <si>
    <t>Ablauf der Probezeit:</t>
  </si>
  <si>
    <t>Stellenbez.:</t>
  </si>
  <si>
    <t>Dienstliche Inanspruchnahme</t>
  </si>
  <si>
    <t>ab</t>
  </si>
  <si>
    <t>WStd.</t>
  </si>
  <si>
    <t>Prozent</t>
  </si>
  <si>
    <t>Verg.gr.plan</t>
  </si>
  <si>
    <t>Verg. Gr.</t>
  </si>
  <si>
    <t>Fallgr.</t>
  </si>
  <si>
    <t>Entgeltgruppe</t>
  </si>
  <si>
    <t xml:space="preserve">bei:                 </t>
  </si>
  <si>
    <t>Funktion</t>
  </si>
  <si>
    <t>Anr.</t>
  </si>
  <si>
    <t>vom</t>
  </si>
  <si>
    <t>bis</t>
  </si>
  <si>
    <t>Tage</t>
  </si>
  <si>
    <t>Umgruppierung:</t>
  </si>
  <si>
    <t>Entg. Gr.</t>
  </si>
  <si>
    <t>Grund:</t>
  </si>
  <si>
    <t>Datum</t>
  </si>
  <si>
    <t>Unterschrift</t>
  </si>
  <si>
    <t>Hilfsberechnung:</t>
  </si>
  <si>
    <t>Tage ungekürzt</t>
  </si>
  <si>
    <t>Dienstgeber</t>
  </si>
  <si>
    <t>Mit freundlichen Grüßen</t>
  </si>
  <si>
    <t>BDA</t>
  </si>
  <si>
    <t>Bund 9V</t>
  </si>
  <si>
    <t>VKA 9V</t>
  </si>
  <si>
    <t>KR 8a</t>
  </si>
  <si>
    <t>allgemein</t>
  </si>
  <si>
    <t>Stufe:</t>
  </si>
  <si>
    <t>Fallgruppe</t>
  </si>
  <si>
    <t>Nr.</t>
  </si>
  <si>
    <t>Bund 1</t>
  </si>
  <si>
    <t>KR 9A</t>
  </si>
  <si>
    <t>KR 9D</t>
  </si>
  <si>
    <t>KR 10A</t>
  </si>
  <si>
    <t>KR 11A</t>
  </si>
  <si>
    <t>KR 11B</t>
  </si>
  <si>
    <t>KR 12A</t>
  </si>
  <si>
    <t>Summe</t>
  </si>
  <si>
    <t>Kirchlicher oder diakonischer Dienstgeber</t>
  </si>
  <si>
    <t>= zum Einstellungsdatum !</t>
  </si>
  <si>
    <t>Stand:</t>
  </si>
  <si>
    <t>Name, Vorname</t>
  </si>
  <si>
    <t>Geburtstag</t>
  </si>
  <si>
    <t>Eintritt</t>
  </si>
  <si>
    <t>Vorgesehene Tätigkeit</t>
  </si>
  <si>
    <t>Kindertageseinrichtungen</t>
  </si>
  <si>
    <t>Tätigkeit</t>
  </si>
  <si>
    <t>VgGrPl</t>
  </si>
  <si>
    <t>FallGr</t>
  </si>
  <si>
    <t>VgGr</t>
  </si>
  <si>
    <t>EGr</t>
  </si>
  <si>
    <t>VGr</t>
  </si>
  <si>
    <t>Helfer/in</t>
  </si>
  <si>
    <t>22a</t>
  </si>
  <si>
    <t>IX b</t>
  </si>
  <si>
    <t>Leitung 1-2 Grp</t>
  </si>
  <si>
    <t>3e</t>
  </si>
  <si>
    <t>Vc</t>
  </si>
  <si>
    <t>Helfer/in anerkannte Fachkraft</t>
  </si>
  <si>
    <t>3b</t>
  </si>
  <si>
    <t>VIII</t>
  </si>
  <si>
    <t>Leitung 3 Grp</t>
  </si>
  <si>
    <t>4e</t>
  </si>
  <si>
    <t>Vb</t>
  </si>
  <si>
    <t>Kinderpfleger/in</t>
  </si>
  <si>
    <t>22b</t>
  </si>
  <si>
    <t>Leitung 4 Grp</t>
  </si>
  <si>
    <t>5d</t>
  </si>
  <si>
    <t>IVb</t>
  </si>
  <si>
    <t>Kinderpfleger/in Gruppenleitung</t>
  </si>
  <si>
    <t>2b</t>
  </si>
  <si>
    <t>VII</t>
  </si>
  <si>
    <t>Leitung 5-6 Grp</t>
  </si>
  <si>
    <t>5e</t>
  </si>
  <si>
    <t>Erzieherin Zweitkraft</t>
  </si>
  <si>
    <t xml:space="preserve">VII </t>
  </si>
  <si>
    <t>Leitung ab 7 Grp</t>
  </si>
  <si>
    <t>6d</t>
  </si>
  <si>
    <t>IVa</t>
  </si>
  <si>
    <t>Erzieherin Zweitkr schwierig</t>
  </si>
  <si>
    <t>2c</t>
  </si>
  <si>
    <t>VIb</t>
  </si>
  <si>
    <t>stvLeitg 3 Grp</t>
  </si>
  <si>
    <t>3d</t>
  </si>
  <si>
    <t>Erzieherin Gruppenleitung</t>
  </si>
  <si>
    <t>stv Leitg ab 4 Grp</t>
  </si>
  <si>
    <t>4d</t>
  </si>
  <si>
    <t>Reinigung</t>
  </si>
  <si>
    <t>X</t>
  </si>
  <si>
    <t>Fachberat Erzieh</t>
  </si>
  <si>
    <t>5f</t>
  </si>
  <si>
    <t>Reinigung mit Hausmeisterfuntk.</t>
  </si>
  <si>
    <t>lt. AZE</t>
  </si>
  <si>
    <t>Fachberat SozPäd</t>
  </si>
  <si>
    <t>6e</t>
  </si>
  <si>
    <t>Koch/Köchin, hauswirtsch. Lehre</t>
  </si>
  <si>
    <t>4b</t>
  </si>
  <si>
    <t>Wirtschafter/in</t>
  </si>
  <si>
    <t>5b</t>
  </si>
  <si>
    <t>Verwaltung</t>
  </si>
  <si>
    <t>einfache Tätigkeit</t>
  </si>
  <si>
    <t>IXb</t>
  </si>
  <si>
    <t>Schreibkraft</t>
  </si>
  <si>
    <t>IXa</t>
  </si>
  <si>
    <t>nicht nur einfache Tätigkeit</t>
  </si>
  <si>
    <t>mit schwierig.Tätigk</t>
  </si>
  <si>
    <t xml:space="preserve">schwierige Tätigkeit </t>
  </si>
  <si>
    <t>3c</t>
  </si>
  <si>
    <t>Sekretärin</t>
  </si>
  <si>
    <t>Telefon, Pforte, Amtsbote</t>
  </si>
  <si>
    <t>Sekr. Dek,mind3Pfr</t>
  </si>
  <si>
    <t>2jährige VerwAusb+ gründl.Kenntn</t>
  </si>
  <si>
    <t>4c</t>
  </si>
  <si>
    <t>Geschäftsführg Dek</t>
  </si>
  <si>
    <t>3jährige kaufm Ausb+25% selbst.</t>
  </si>
  <si>
    <t>5c</t>
  </si>
  <si>
    <t>Kirchenpfleger</t>
  </si>
  <si>
    <t>Gehaltssachbearbeitung</t>
  </si>
  <si>
    <t>A ohne Fachausb</t>
  </si>
  <si>
    <t>1a</t>
  </si>
  <si>
    <t>3jährige kaufm Ausb+50% selbst.</t>
  </si>
  <si>
    <t>A mit Fachausb</t>
  </si>
  <si>
    <t>1b</t>
  </si>
  <si>
    <t xml:space="preserve">gründl.umfassende Kennt+50% </t>
  </si>
  <si>
    <t>7c</t>
  </si>
  <si>
    <t>A FachA, HH+Re</t>
  </si>
  <si>
    <t>2v</t>
  </si>
  <si>
    <t>besond. verantwortl. Tätigkeit</t>
  </si>
  <si>
    <t>8c</t>
  </si>
  <si>
    <t>besond.schwierig+bedeutungsvoll</t>
  </si>
  <si>
    <t>9c</t>
  </si>
  <si>
    <t>besondere Verantwortung</t>
  </si>
  <si>
    <t>10b</t>
  </si>
  <si>
    <t>III</t>
  </si>
  <si>
    <t>Diakoniestation</t>
  </si>
  <si>
    <t>*beginnend mit Stufe 3</t>
  </si>
  <si>
    <t>Hilfe ohne Ausbildung</t>
  </si>
  <si>
    <t>Kr I</t>
  </si>
  <si>
    <t>3a</t>
  </si>
  <si>
    <t>NachbHilfe/FamPfl</t>
  </si>
  <si>
    <t xml:space="preserve">IXb </t>
  </si>
  <si>
    <t>Hilfe mit förderlicher Ausbildung</t>
  </si>
  <si>
    <t>mit förderl. Ausbild.</t>
  </si>
  <si>
    <t>Pflegehelferin 1jährige Ausbildung</t>
  </si>
  <si>
    <t>2c/d</t>
  </si>
  <si>
    <t>Kr 3</t>
  </si>
  <si>
    <t>4a</t>
  </si>
  <si>
    <t>Fachhausw.f.Ältere</t>
  </si>
  <si>
    <t>Krankenschwester/Altenpflegerin</t>
  </si>
  <si>
    <t>Kr 5</t>
  </si>
  <si>
    <t>8a</t>
  </si>
  <si>
    <t>Dorfhelfer/FamPfl.</t>
  </si>
  <si>
    <t xml:space="preserve">PDL </t>
  </si>
  <si>
    <t>7b</t>
  </si>
  <si>
    <t>Kr VI</t>
  </si>
  <si>
    <t>9b*</t>
  </si>
  <si>
    <t>Einsatzleitg</t>
  </si>
  <si>
    <t>PDL mit Einsatzleitg</t>
  </si>
  <si>
    <t>8b</t>
  </si>
  <si>
    <t>Kr VII</t>
  </si>
  <si>
    <t>9c*</t>
  </si>
  <si>
    <t>Eins.leitg mit 3jährA</t>
  </si>
  <si>
    <t>PDL mit mind. 6 Mitarbeitende</t>
  </si>
  <si>
    <t>EL mind.6MA, 7200 h</t>
  </si>
  <si>
    <t>PDL mit mind. 9 Mitarbeitende</t>
  </si>
  <si>
    <t>9b</t>
  </si>
  <si>
    <t>Kr VIII</t>
  </si>
  <si>
    <t>9d*</t>
  </si>
  <si>
    <t>EL mind.9MA, 10.800h</t>
  </si>
  <si>
    <t>7d</t>
  </si>
  <si>
    <t>PDL mit besond. verantw. Tätigk</t>
  </si>
  <si>
    <t>Kr IX</t>
  </si>
  <si>
    <t>10a*</t>
  </si>
  <si>
    <t>EL mind.12MA, 14.400h</t>
  </si>
  <si>
    <t>Kirchenmusik</t>
  </si>
  <si>
    <t>Kirche und Gemeindehaus</t>
  </si>
  <si>
    <t>Mesner / HM Gruppe 1 oder 2</t>
  </si>
  <si>
    <t>Mesn/HM 2 mit 2jährAusb od.Kurse</t>
  </si>
  <si>
    <t>Eingruppierung einer Neueinstellung</t>
  </si>
  <si>
    <t>Mesner / HM Gruppe 3</t>
  </si>
  <si>
    <t>Mesn/HM 3 mit 2jährAusb od.Kurse</t>
  </si>
  <si>
    <t>Mesn/HM 3 besond. schwierig+bedeutend</t>
  </si>
  <si>
    <t>dito mit 2 jähr Ausb oder Kurse</t>
  </si>
  <si>
    <t>ohne Prüfung</t>
  </si>
  <si>
    <t>Befähig.nachw.</t>
  </si>
  <si>
    <t>C-Prüfg C-Stelle</t>
  </si>
  <si>
    <t>C-Prüfg Dipl-Stelle</t>
  </si>
  <si>
    <t>C-Prüfg vielseitig</t>
  </si>
  <si>
    <t>Diplom C-Stelle</t>
  </si>
  <si>
    <t>Diplom G1-Stelle</t>
  </si>
  <si>
    <t>6b</t>
  </si>
  <si>
    <t>Diplom G2, BK1</t>
  </si>
  <si>
    <t>Diplom G3, BK2</t>
  </si>
  <si>
    <t>Diplom bes.Bedeutg</t>
  </si>
  <si>
    <t>Ia</t>
  </si>
  <si>
    <t>Feld ausfüllen!</t>
  </si>
  <si>
    <t>Vor- und Zuname des Mitarbeiters/der Mitarbeiterin</t>
  </si>
  <si>
    <t>Straße, Hausnummer</t>
  </si>
  <si>
    <t>Für Ihre Akten</t>
  </si>
  <si>
    <t>PL. Ort</t>
  </si>
  <si>
    <t>Berechnung der Beschäftigungszeiten (§ 34 Abs. 3 KAO)</t>
  </si>
  <si>
    <t>bei Diensteintritt nach dem 30. September 2006</t>
  </si>
  <si>
    <t>Beim Eingeben darauf achten, dass gelb hinterlegte Felder</t>
  </si>
  <si>
    <t>(vor allem Spalte E) nicht überschrieben werden</t>
  </si>
  <si>
    <t>Tage gesamt (abzuziehen am Diensteintritt)</t>
  </si>
  <si>
    <t>Beginn der Beschäftigungszeit &lt;1&gt; somit:</t>
  </si>
  <si>
    <t>Tage gesamt (abzuziehen an der Beschäftigungszeit &lt;1&gt;)</t>
  </si>
  <si>
    <t>Beginn der Beschäftigungszeit &lt;2&gt; somit:</t>
  </si>
  <si>
    <t>Tage gesamt (abzuziehen an der Beschäftigungszeit &lt;2&gt;)</t>
  </si>
  <si>
    <t>Beginn der Beschäftigungszeit &lt;3&gt; somit</t>
  </si>
  <si>
    <r>
      <t xml:space="preserve">Diensteintritt bei </t>
    </r>
    <r>
      <rPr>
        <sz val="12"/>
        <rFont val="Arial Narrow"/>
        <family val="2"/>
      </rPr>
      <t>(Name des Dienstgebers)</t>
    </r>
  </si>
  <si>
    <r>
      <t xml:space="preserve">am </t>
    </r>
    <r>
      <rPr>
        <sz val="12"/>
        <rFont val="Arial Narrow"/>
        <family val="2"/>
      </rPr>
      <t>(Datum des Diensteintritts)</t>
    </r>
  </si>
  <si>
    <t>Nicht anrechenbar, nach § 16 Abs. 2a weil Unterbrechung länger als 6 Monate</t>
  </si>
  <si>
    <t>Nicht anrechenbar aus sonstigen Gründen</t>
  </si>
  <si>
    <t>Vorgabe Stellenplan - EG</t>
  </si>
  <si>
    <t>Verg. Gr./ EG</t>
  </si>
  <si>
    <t>Name und Anschrift:</t>
  </si>
  <si>
    <t>Berechnung der Stufenlaufzeit</t>
  </si>
  <si>
    <t>Kirchengemeinde Kirchdorf</t>
  </si>
  <si>
    <t>Beginn der Beschäftigungszeit</t>
  </si>
  <si>
    <t>Beginn der Dienstzeit</t>
  </si>
  <si>
    <t>Beginn der Jubiläumsdienstzeit</t>
  </si>
  <si>
    <t>Vordienstzeiten: nach §  16  KAO</t>
  </si>
  <si>
    <t>Eingruppierung nach KAO</t>
  </si>
  <si>
    <t>Bemerkung</t>
  </si>
  <si>
    <t>Stufe</t>
  </si>
  <si>
    <t>.</t>
  </si>
  <si>
    <t>Kirchdorf</t>
  </si>
  <si>
    <t>Diese Arbeitsmappe beinhaltet mehrere Funktionen</t>
  </si>
  <si>
    <t>1. Deckblatt für die Personalakte</t>
  </si>
  <si>
    <t>2. Berechnung der Stufenlaufzeit</t>
  </si>
  <si>
    <t>3. Ermittlung der Beschäftigungszeit</t>
  </si>
  <si>
    <t>Vorbemerkung:</t>
  </si>
  <si>
    <t>Daten werden soweit notwendig auf die anderen Tabellenblätter übertragen.</t>
  </si>
  <si>
    <t>Es sind nur die gelben Felder auszufüllen. Die andersfarbigen Felder sind für die Erfassung gesperrt.</t>
  </si>
  <si>
    <t>Eintrittsdatum:</t>
  </si>
  <si>
    <t>Diensteintritt bei:</t>
  </si>
  <si>
    <t>Straße</t>
  </si>
  <si>
    <t>PLZ - Ort</t>
  </si>
  <si>
    <t>Deckblatt:</t>
  </si>
  <si>
    <t xml:space="preserve">Das Deckblatt wird bei Beschäftigungsbeginn angelegt. </t>
  </si>
  <si>
    <t>Herrn</t>
  </si>
  <si>
    <t>auch die Entgeltgruppe laut Stellenplan zu erfassen.</t>
  </si>
  <si>
    <t>Im Bereich: Vordienstzeiten sind die Zeiten, die zu einer Berücksichtigung bei der Stufenlaufzeit</t>
  </si>
  <si>
    <t xml:space="preserve">führen können einzutragen. Sollen Zeiten nur teilweise angerechnet werden, sind diese getrennt zu </t>
  </si>
  <si>
    <t>erfassen. Durch die Erfassung der Zahl 1 in der Spalte D "Anr." wird diese Zeit maschinell für die</t>
  </si>
  <si>
    <t>Stufenlaufzeit berücksichtigt. Wird die Zahl 0 erfasst, ist diese Zeit für die Stufenlaufzeit unbeachtlich.</t>
  </si>
  <si>
    <t>Name des vorherigen Arbeitgebers</t>
  </si>
  <si>
    <t xml:space="preserve">Spalte: "bei" </t>
  </si>
  <si>
    <t>Spalte: "Funktion"</t>
  </si>
  <si>
    <t>vorherige Tätigkeit</t>
  </si>
  <si>
    <t>Im Bereich: Dienstliche Inanspruchnahme ist der Beschäftigungsgrad zu erfassen.</t>
  </si>
  <si>
    <t>Er kann bei späteren Veränderungen nachgetragen werden.</t>
  </si>
  <si>
    <r>
      <t xml:space="preserve">         Anr. = Anrechnung          0 = keine    /    1 = voll                                                         </t>
    </r>
    <r>
      <rPr>
        <sz val="9"/>
        <rFont val="Arial"/>
        <family val="2"/>
      </rPr>
      <t xml:space="preserve"> </t>
    </r>
    <r>
      <rPr>
        <sz val="10"/>
        <rFont val="Arial"/>
        <family val="0"/>
      </rPr>
      <t xml:space="preserve">          </t>
    </r>
  </si>
  <si>
    <t xml:space="preserve"> Berechnung des BDA's:</t>
  </si>
  <si>
    <t>minus Vordienstzeiten in Monaten</t>
  </si>
  <si>
    <t>Aufgestellt:</t>
  </si>
  <si>
    <t>Stufenzuordnung:</t>
  </si>
  <si>
    <t>Dieses Blatt eignet sich zur Weitergabe an den Mitarbeiter</t>
  </si>
  <si>
    <t>Beschäftigungszeit:</t>
  </si>
  <si>
    <t>Kirchengemeinde XY</t>
  </si>
  <si>
    <t>bürgerl. Gemeinde YZ</t>
  </si>
  <si>
    <t>Eingruppierung:</t>
  </si>
  <si>
    <t>Hier befindet sich eine Tabelle, die bei der Eingruppierung der Mitarbeiter behilflich ist.</t>
  </si>
  <si>
    <t>Stuttgart,</t>
  </si>
  <si>
    <t>Die Ergebnisse des Tabellenblatts Beschäftigungszeit werden auf diesem Blatt übernommen.</t>
  </si>
  <si>
    <t>Bemerkung bei Abweichung:</t>
  </si>
  <si>
    <t>Anrechenbar nach § 16 Abs. 2 Satz 1und 2 KAO (einschlägige Berufserfahrung)</t>
  </si>
  <si>
    <t>Anrechenbar nach § 16 Abs. 2 Satz 3 KAO (zur Personalgewinnung)</t>
  </si>
  <si>
    <t>Anrechenbar nach § 16 Abs. 2a KAO (Geltungsbereich KAO)</t>
  </si>
  <si>
    <t>Datum:</t>
  </si>
  <si>
    <r>
      <t xml:space="preserve">2. Beschäftigungszeit &lt;2&gt; im weiteren Sinn (PO-Dienstzeit)
</t>
    </r>
    <r>
      <rPr>
        <sz val="10"/>
        <rFont val="Arial Narrow"/>
        <family val="2"/>
      </rPr>
      <t>für die Berechnung der zweiten Stufe der ordentlichen Unkündbarkeit (20 Jahre beim gleichen DG und mind. 45 Jahre alt)</t>
    </r>
  </si>
  <si>
    <r>
      <t xml:space="preserve">Hierzu gehören Zeiten bei  einem Arbeitgeber, der vom TVöD erfasst wird (Bund, Kommune, VKA-Mitglied), oder von einem anderen </t>
    </r>
    <r>
      <rPr>
        <b/>
        <sz val="9"/>
        <rFont val="Arial"/>
        <family val="2"/>
      </rPr>
      <t xml:space="preserve">öffentl.-rechtl. Arbeitgeber </t>
    </r>
    <r>
      <rPr>
        <sz val="9"/>
        <rFont val="Arial"/>
        <family val="2"/>
      </rPr>
      <t xml:space="preserve">(z.B. Land Baden-Württemberg, katholische Kirchengemeinde, nicht jedoch Caritas). Die  Zeiten in einem Arbeitsverhältnis bei solchen Arbeitgebern werden bei einem unmittelbaren Wechsel anerkannt, nicht jedoch Praktika und Ausbildung. Kurze Unterbrechungen z.B. wegen Umzug sind unschädlich. </t>
    </r>
  </si>
  <si>
    <t>Es ist zu beachten, dass Vordienstzeiten nicht mehrfach erfasst werden dürfen!</t>
  </si>
  <si>
    <t>Grundsätzlich sind nur Eingaben auf dem Tabellenblatt "Deckblatt" vorzunehmen. Die dort erfassten</t>
  </si>
  <si>
    <t>bitte erfassen</t>
  </si>
  <si>
    <t>*) 1</t>
  </si>
  <si>
    <t>*) 2</t>
  </si>
  <si>
    <t>*) 3</t>
  </si>
  <si>
    <t>*) 4</t>
  </si>
  <si>
    <t>*) 5</t>
  </si>
  <si>
    <t>*) Erläuterung</t>
  </si>
  <si>
    <t xml:space="preserve">         Anr. = Anrechnung          0 = keine    /    1 = voll                                                         </t>
  </si>
  <si>
    <t>*) Erläuterung oben in Spalte E erfassen</t>
  </si>
  <si>
    <t>Spalte: "*) Erläuterung"</t>
  </si>
  <si>
    <t>Grund für die Anrechnung der Vorzeit lt. Zeile 33 - 37</t>
  </si>
  <si>
    <t>Für die anrechenbaren Zeiten werden die Anzahl der Tage ermittelt und vom Eintritts-</t>
  </si>
  <si>
    <t>datum subtrahiert. Dies gilt auch bei mehreren Vordienstzeiten.</t>
  </si>
  <si>
    <t>bis:</t>
  </si>
  <si>
    <t>Sollen Zeiten nur teilweise angerechnet werden, bitte diese getrennt erfassen!</t>
  </si>
  <si>
    <t>in Monaten:</t>
  </si>
  <si>
    <t>in Tagen:</t>
  </si>
  <si>
    <t>Vorzeiten insgesamt:</t>
  </si>
  <si>
    <t>Befristet: Grund</t>
  </si>
  <si>
    <r>
      <t xml:space="preserve">Es werden alle Zeiten - außer Sonderurlaub - im Arbeitsverhältnis </t>
    </r>
    <r>
      <rPr>
        <b/>
        <sz val="9"/>
        <rFont val="Arial"/>
        <family val="2"/>
      </rPr>
      <t>beim gleichen Dienstgeber</t>
    </r>
    <r>
      <rPr>
        <sz val="9"/>
        <rFont val="Arial"/>
        <family val="2"/>
      </rPr>
      <t xml:space="preserve"> angerechnet,
</t>
    </r>
    <r>
      <rPr>
        <b/>
        <sz val="9"/>
        <rFont val="Arial"/>
        <family val="2"/>
      </rPr>
      <t>auch wenn unterbrochen</t>
    </r>
    <r>
      <rPr>
        <sz val="9"/>
        <rFont val="Arial"/>
        <family val="2"/>
      </rPr>
      <t>, nicht jedoch Praktika und Ausbildung.</t>
    </r>
  </si>
  <si>
    <r>
      <t xml:space="preserve">1. Beschäftigungszeit &lt;1&gt; im engeren Sinn (PO-Beschäftigungszeit)
</t>
    </r>
    <r>
      <rPr>
        <sz val="11"/>
        <rFont val="Arial Narrow"/>
        <family val="2"/>
      </rPr>
      <t>f</t>
    </r>
    <r>
      <rPr>
        <sz val="10"/>
        <rFont val="Arial Narrow"/>
        <family val="2"/>
      </rPr>
      <t>ür die Berechnung der ordentlichen Kündigungsfrist und
der ersten Stufe der ordentlichen Unkündbarkeit (15 Jahre beim gleichen DG und mind. 40 Jahre alt)</t>
    </r>
  </si>
  <si>
    <t xml:space="preserve">Bei befristeten Beschäftigungsverhältnissen dürfen für die Berechnung der Beschäftigungszeit </t>
  </si>
  <si>
    <t>nur die nach § 30 Abs. 5 KAO zulässigen Zeiten bei demselben Arbeitgeber berücksichtigt werden.</t>
  </si>
  <si>
    <t>4. Übersicht über die Eingruppierung</t>
  </si>
  <si>
    <t xml:space="preserve">Im Bereich: Vorgabe Stellenplan ist neben dem Vergütungsgruppenplan und der Fallgruppe </t>
  </si>
  <si>
    <t>Im Bereich: Eingruppierung nach KAO muß das Tabellenwerk und die Entgeltgruppe ausgewählt werden.</t>
  </si>
  <si>
    <t>Im Bereich: Umgruppierung können nach der Anstellung erfolgende Eingruppierungen erfasst werden.</t>
  </si>
  <si>
    <t>In Zelle A 39 wird das ermittelte Datum (= Eintritt minus anerkannte Beschäftigungstage) angezeigt.</t>
  </si>
  <si>
    <t>In Zeile 39 wird das BDA und die am Eintrittstag erreichte Stufe angezeigt</t>
  </si>
  <si>
    <t xml:space="preserve">Bei der Umwandlung von einem befristeten in ein unbefristetes Beschäftigungsverhältnis, sind </t>
  </si>
  <si>
    <t>Zeiten ggf. noch nachzuerfassen.</t>
  </si>
  <si>
    <t>Hier zählen alle Zeiten bei einem unmittelbaren Wechsel von einem anderen Dienstgeber der Württ. Landeskirche oder des Diakonischen Werks Württemberg. Kurze Unterbrechungen z.B. wegen Umzug sind unschädlich. Praktika und Ausbildung zählen nicht zu diesen Zeiten.</t>
  </si>
  <si>
    <r>
      <t>Achtung:</t>
    </r>
    <r>
      <rPr>
        <sz val="9"/>
        <rFont val="Arial"/>
        <family val="2"/>
      </rPr>
      <t xml:space="preserve"> Bei befristeten Arbeitsverhältnissen dürfen Vorbeschäftigungen bei demselben Arbeitgeber nicht erfasst werden, es sei denn, eine Unterbrechung bestand nicht länger als 3 Monate  und das Ausscheiden war nicht vom Beschäftigten verschuldet oder veranlasst. Wird das Arbeitsverhältnis in ein unbefristetes umgewandelt, sind diese Zeiten nachzuerfassen.</t>
    </r>
  </si>
  <si>
    <t xml:space="preserve">Anzahl Tage: </t>
  </si>
  <si>
    <t>Kostenstelle</t>
  </si>
  <si>
    <t>Erläuterung der Spalte Bemerkungen:</t>
  </si>
  <si>
    <t>Vordienstzeit in Monaten:</t>
  </si>
  <si>
    <r>
      <t>3. Beschäftigungszeit</t>
    </r>
    <r>
      <rPr>
        <b/>
        <sz val="14"/>
        <rFont val="Arial"/>
        <family val="2"/>
      </rPr>
      <t xml:space="preserve"> </t>
    </r>
    <r>
      <rPr>
        <b/>
        <sz val="12"/>
        <rFont val="Arial"/>
        <family val="2"/>
      </rPr>
      <t xml:space="preserve">&lt;3&gt; Jubiläumsdienstzeit (PO-Jubiläumsd.zeit)
</t>
    </r>
    <r>
      <rPr>
        <sz val="11"/>
        <rFont val="Arial"/>
        <family val="2"/>
      </rPr>
      <t>für die Entgeltfortzahlung und das Dienstjubiläum</t>
    </r>
  </si>
  <si>
    <t>PLZ Ort</t>
  </si>
  <si>
    <t>Kirchenbezirkskasse</t>
  </si>
  <si>
    <t xml:space="preserve">Auch wenn sich durch den Abzug der Vordienstzeiten vom Eintrittsdatum z.B. der 31. März 2001 </t>
  </si>
  <si>
    <t>errechnet, lautet dann das BDA 03.2001.</t>
  </si>
  <si>
    <t>alter). Das Bezugsdienstalter wird im Format "MM.JJJJ" angezeigt und gilt immer ab Monatserstem.</t>
  </si>
  <si>
    <t>Durch Abzug der Tage vom Eintrittsdatum ergibt sich der Beginn der Berufserfahrung (= Bezugsdienst-</t>
  </si>
  <si>
    <t>1e-Ausnahmegenehmigung</t>
  </si>
  <si>
    <t>festgelegte Entg.-Stufe:</t>
  </si>
  <si>
    <t>ja</t>
  </si>
  <si>
    <t>Vordienstzeiten ohne Ausw.</t>
  </si>
  <si>
    <t xml:space="preserve">In Zelle A 49 wurde eine Tabelle mit Dienststellen hinterlegt. Sofern eine andere Bezeichnung benötigt </t>
  </si>
  <si>
    <t>wird, ist hier der Punkt und in Feld A 50 die Dienststelle einschließlich der Ort zu erfassen.</t>
  </si>
  <si>
    <t>Wird eine Ausnahmegenehmigung der 1e-Kommission beantragt, ist in Zeile 12 "ja" zu erfassen.</t>
  </si>
  <si>
    <t xml:space="preserve">Werden bei einer Ausnahmegenehmigung die Stufe ohne Berücksichtigung der Vordienstzeiten </t>
  </si>
  <si>
    <t>bestimmt, muss das Feld C13 zwingend mit "ja" gefüllt werden; ansonsten mit "nein".</t>
  </si>
  <si>
    <t xml:space="preserve">Ist das Feld C13 mit "ja" erfasst, muss zwingend im Feld C14 die Stufe angegeben werden. </t>
  </si>
  <si>
    <t>Die Berechnung des BDA's in Zeile 41 erfolgt dann nach der erfassten Stufe in Abhänigkeit</t>
  </si>
  <si>
    <t>von der erfassten Entgelttabelle und Entgeltgruppe.</t>
  </si>
  <si>
    <t>den 10.10.2007</t>
  </si>
  <si>
    <t>Zentrale Gehaltsabrechnungsstelle</t>
  </si>
  <si>
    <t>Bezugsdienstalter (BDA):</t>
  </si>
  <si>
    <t>Stufe am Tag des Eintritts:</t>
  </si>
  <si>
    <t>nein</t>
  </si>
  <si>
    <t>Tab.VKA</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</si>
</sst>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
    <numFmt numFmtId="182" formatCode="d/m/yyyy"/>
    <numFmt numFmtId="183" formatCode="yyyy\-mm\-dd"/>
    <numFmt numFmtId="184" formatCode="yy"/>
    <numFmt numFmtId="185" formatCode="dd\-mm"/>
    <numFmt numFmtId="186" formatCode="mm"/>
    <numFmt numFmtId="187" formatCode="0.0"/>
    <numFmt numFmtId="188" formatCode="mm/yyyy"/>
    <numFmt numFmtId="189" formatCode="d/\ mmm/\ yy"/>
    <numFmt numFmtId="190" formatCode="[$-407]dddd\,\ d\.\ mmmm\ yyyy"/>
    <numFmt numFmtId="191" formatCode="000,000"/>
    <numFmt numFmtId="192" formatCode="d/\ mmm/\ yyyy"/>
    <numFmt numFmtId="193" formatCode="d/\ mmmm\ yyyy"/>
    <numFmt numFmtId="194" formatCode="dd/mm/yy;@"/>
    <numFmt numFmtId="195" formatCode="mmm\ yyyy"/>
    <numFmt numFmtId="196" formatCode="d/\ mm\ yyyy"/>
    <numFmt numFmtId="197" formatCode="dd/\ mm\ /yyyy"/>
    <numFmt numFmtId="198" formatCode="mm\ yyyy"/>
    <numFmt numFmtId="199" formatCode="d/\ mm/\ yyyy"/>
    <numFmt numFmtId="200" formatCode="yyyy"/>
  </numFmts>
  <fonts count="39">
    <font>
      <sz val="10"/>
      <name val="Arial"/>
      <family val="0"/>
    </font>
    <font>
      <u val="single"/>
      <sz val="10"/>
      <color indexed="36"/>
      <name val="Arial"/>
      <family val="0"/>
    </font>
    <font>
      <u val="single"/>
      <sz val="10"/>
      <color indexed="12"/>
      <name val="Arial"/>
      <family val="0"/>
    </font>
    <font>
      <sz val="12"/>
      <name val="Arial"/>
      <family val="0"/>
    </font>
    <font>
      <b/>
      <sz val="12"/>
      <name val="Arial"/>
      <family val="2"/>
    </font>
    <font>
      <sz val="11"/>
      <name val="Arial"/>
      <family val="0"/>
    </font>
    <font>
      <b/>
      <sz val="10"/>
      <name val="Arial"/>
      <family val="2"/>
    </font>
    <font>
      <b/>
      <sz val="11"/>
      <name val="Arial"/>
      <family val="2"/>
    </font>
    <font>
      <b/>
      <sz val="9"/>
      <name val="Arial"/>
      <family val="2"/>
    </font>
    <font>
      <b/>
      <sz val="14"/>
      <name val="Arial"/>
      <family val="2"/>
    </font>
    <font>
      <i/>
      <sz val="11"/>
      <name val="Arial"/>
      <family val="2"/>
    </font>
    <font>
      <sz val="14"/>
      <name val="Arial"/>
      <family val="2"/>
    </font>
    <font>
      <sz val="10"/>
      <color indexed="10"/>
      <name val="Arial"/>
      <family val="2"/>
    </font>
    <font>
      <sz val="9"/>
      <name val="Arial"/>
      <family val="2"/>
    </font>
    <font>
      <b/>
      <sz val="10"/>
      <color indexed="10"/>
      <name val="Arial"/>
      <family val="2"/>
    </font>
    <font>
      <sz val="8"/>
      <name val="Arial"/>
      <family val="2"/>
    </font>
    <font>
      <sz val="10"/>
      <name val="Arial Narrow"/>
      <family val="2"/>
    </font>
    <font>
      <b/>
      <sz val="14"/>
      <name val="Arial Narrow"/>
      <family val="2"/>
    </font>
    <font>
      <b/>
      <sz val="12"/>
      <name val="Arial Narrow"/>
      <family val="2"/>
    </font>
    <font>
      <b/>
      <sz val="8"/>
      <name val="Arial Narrow"/>
      <family val="2"/>
    </font>
    <font>
      <sz val="12"/>
      <name val="Arial Narrow"/>
      <family val="2"/>
    </font>
    <font>
      <sz val="8"/>
      <name val="Arial Narrow"/>
      <family val="2"/>
    </font>
    <font>
      <sz val="10"/>
      <color indexed="10"/>
      <name val="Arial Narrow"/>
      <family val="2"/>
    </font>
    <font>
      <sz val="10"/>
      <name val="Agency FB"/>
      <family val="0"/>
    </font>
    <font>
      <sz val="4"/>
      <name val="Arial"/>
      <family val="0"/>
    </font>
    <font>
      <sz val="4"/>
      <name val="Arial Narrow"/>
      <family val="2"/>
    </font>
    <font>
      <sz val="26"/>
      <name val="Arial"/>
      <family val="2"/>
    </font>
    <font>
      <b/>
      <sz val="14"/>
      <name val="Tahoma"/>
      <family val="2"/>
    </font>
    <font>
      <u val="single"/>
      <sz val="12"/>
      <name val="Arial"/>
      <family val="2"/>
    </font>
    <font>
      <sz val="36"/>
      <name val="Arial"/>
      <family val="2"/>
    </font>
    <font>
      <b/>
      <sz val="10"/>
      <color indexed="10"/>
      <name val="Arial Narrow"/>
      <family val="2"/>
    </font>
    <font>
      <sz val="11"/>
      <name val="Arial Narrow"/>
      <family val="2"/>
    </font>
    <font>
      <sz val="9"/>
      <name val="Agency FB"/>
      <family val="0"/>
    </font>
    <font>
      <i/>
      <sz val="9"/>
      <name val="Arial"/>
      <family val="2"/>
    </font>
    <font>
      <i/>
      <sz val="8"/>
      <name val="Arial Narrow"/>
      <family val="2"/>
    </font>
    <font>
      <b/>
      <sz val="16"/>
      <name val="Arial"/>
      <family val="2"/>
    </font>
    <font>
      <b/>
      <sz val="12"/>
      <name val="Tahoma"/>
      <family val="2"/>
    </font>
    <font>
      <b/>
      <sz val="13"/>
      <name val="Arial Narrow"/>
      <family val="2"/>
    </font>
    <font>
      <sz val="8"/>
      <name val="Tahoma"/>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57">
    <border>
      <left/>
      <right/>
      <top/>
      <bottom/>
      <diagonal/>
    </border>
    <border>
      <left style="thin"/>
      <right style="thin"/>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style="thin"/>
    </border>
    <border>
      <left style="medium"/>
      <right style="medium"/>
      <top style="medium"/>
      <bottom style="medium"/>
    </border>
    <border>
      <left style="medium"/>
      <right style="thin"/>
      <top style="thin"/>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medium"/>
      <right>
        <color indexed="63"/>
      </right>
      <top style="medium"/>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451">
    <xf numFmtId="0" fontId="0" fillId="0" borderId="0" xfId="0" applyAlignment="1">
      <alignment/>
    </xf>
    <xf numFmtId="1" fontId="5" fillId="2" borderId="1" xfId="0" applyNumberFormat="1" applyFont="1" applyFill="1" applyBorder="1" applyAlignment="1" applyProtection="1">
      <alignment horizontal="center"/>
      <protection locked="0"/>
    </xf>
    <xf numFmtId="0" fontId="6" fillId="3" borderId="2" xfId="0" applyFont="1" applyFill="1" applyBorder="1" applyAlignment="1">
      <alignment horizontal="center"/>
    </xf>
    <xf numFmtId="0" fontId="0" fillId="3" borderId="0" xfId="0" applyFill="1" applyAlignment="1">
      <alignment/>
    </xf>
    <xf numFmtId="0" fontId="0" fillId="3" borderId="0" xfId="0" applyFill="1" applyAlignment="1">
      <alignment horizontal="right"/>
    </xf>
    <xf numFmtId="0" fontId="5" fillId="3" borderId="0" xfId="0" applyFont="1" applyFill="1" applyAlignment="1">
      <alignment/>
    </xf>
    <xf numFmtId="0" fontId="5" fillId="3" borderId="0" xfId="0" applyFont="1" applyFill="1" applyBorder="1" applyAlignment="1">
      <alignment/>
    </xf>
    <xf numFmtId="0" fontId="7" fillId="3" borderId="0" xfId="0" applyFont="1" applyFill="1" applyBorder="1" applyAlignment="1">
      <alignment/>
    </xf>
    <xf numFmtId="0" fontId="7" fillId="3" borderId="3" xfId="0" applyFont="1" applyFill="1" applyBorder="1" applyAlignment="1">
      <alignment horizontal="center"/>
    </xf>
    <xf numFmtId="0" fontId="0" fillId="3" borderId="0" xfId="0" applyFill="1" applyBorder="1" applyAlignment="1">
      <alignment/>
    </xf>
    <xf numFmtId="0" fontId="4" fillId="3" borderId="0" xfId="20" applyFont="1" applyFill="1" applyProtection="1">
      <alignment/>
      <protection locked="0"/>
    </xf>
    <xf numFmtId="0" fontId="3" fillId="3" borderId="0" xfId="20" applyFill="1" applyProtection="1">
      <alignment/>
      <protection locked="0"/>
    </xf>
    <xf numFmtId="14" fontId="3" fillId="3" borderId="4" xfId="20" applyNumberFormat="1" applyFill="1" applyBorder="1" applyAlignment="1">
      <alignment horizontal="left"/>
      <protection/>
    </xf>
    <xf numFmtId="0" fontId="3" fillId="3" borderId="4" xfId="20" applyFill="1" applyBorder="1">
      <alignment/>
      <protection/>
    </xf>
    <xf numFmtId="0" fontId="0" fillId="3" borderId="4" xfId="0" applyFill="1" applyBorder="1" applyAlignment="1">
      <alignment/>
    </xf>
    <xf numFmtId="0" fontId="0" fillId="3" borderId="0" xfId="20" applyFont="1" applyFill="1">
      <alignment/>
      <protection/>
    </xf>
    <xf numFmtId="0" fontId="0" fillId="3" borderId="0" xfId="0" applyFont="1" applyFill="1" applyAlignment="1">
      <alignment/>
    </xf>
    <xf numFmtId="0" fontId="5" fillId="3" borderId="0" xfId="0" applyFont="1" applyFill="1" applyAlignment="1">
      <alignment horizontal="right"/>
    </xf>
    <xf numFmtId="0" fontId="6" fillId="3" borderId="0" xfId="0" applyFont="1" applyFill="1" applyAlignment="1">
      <alignment horizontal="right"/>
    </xf>
    <xf numFmtId="0" fontId="5" fillId="3" borderId="0" xfId="0" applyFont="1" applyFill="1" applyBorder="1" applyAlignment="1">
      <alignment/>
    </xf>
    <xf numFmtId="0" fontId="6" fillId="3" borderId="0" xfId="0" applyFont="1" applyFill="1" applyBorder="1" applyAlignment="1">
      <alignment/>
    </xf>
    <xf numFmtId="0" fontId="0" fillId="3" borderId="0" xfId="0" applyFont="1" applyFill="1" applyBorder="1" applyAlignment="1">
      <alignment/>
    </xf>
    <xf numFmtId="14" fontId="7" fillId="3" borderId="0" xfId="0" applyNumberFormat="1" applyFont="1" applyFill="1" applyBorder="1" applyAlignment="1">
      <alignment/>
    </xf>
    <xf numFmtId="0" fontId="5" fillId="3" borderId="3" xfId="0" applyFont="1" applyFill="1" applyBorder="1" applyAlignment="1">
      <alignment/>
    </xf>
    <xf numFmtId="2" fontId="5" fillId="3" borderId="0" xfId="19" applyNumberFormat="1" applyFont="1" applyFill="1" applyBorder="1" applyAlignment="1" applyProtection="1">
      <alignment horizontal="right"/>
      <protection/>
    </xf>
    <xf numFmtId="0" fontId="6" fillId="3" borderId="0" xfId="0" applyFont="1" applyFill="1" applyBorder="1" applyAlignment="1">
      <alignment horizontal="center"/>
    </xf>
    <xf numFmtId="0" fontId="8" fillId="3" borderId="0" xfId="0" applyFont="1" applyFill="1" applyBorder="1" applyAlignment="1">
      <alignment/>
    </xf>
    <xf numFmtId="0" fontId="10" fillId="3" borderId="5" xfId="0" applyFont="1" applyFill="1" applyBorder="1" applyAlignment="1">
      <alignment/>
    </xf>
    <xf numFmtId="0" fontId="10" fillId="3" borderId="6" xfId="0" applyFont="1" applyFill="1" applyBorder="1" applyAlignment="1">
      <alignment/>
    </xf>
    <xf numFmtId="1" fontId="10" fillId="3" borderId="6" xfId="0" applyNumberFormat="1" applyFont="1" applyFill="1" applyBorder="1" applyAlignment="1">
      <alignment horizontal="center"/>
    </xf>
    <xf numFmtId="0" fontId="10" fillId="3" borderId="7" xfId="0" applyFont="1" applyFill="1" applyBorder="1" applyAlignment="1">
      <alignment horizontal="center"/>
    </xf>
    <xf numFmtId="0" fontId="10" fillId="3" borderId="7" xfId="0" applyFont="1" applyFill="1" applyBorder="1" applyAlignment="1">
      <alignment horizontal="right"/>
    </xf>
    <xf numFmtId="0" fontId="3" fillId="3" borderId="0" xfId="0" applyFont="1" applyFill="1" applyBorder="1" applyAlignment="1">
      <alignment/>
    </xf>
    <xf numFmtId="14" fontId="3" fillId="3" borderId="0" xfId="0" applyNumberFormat="1" applyFont="1" applyFill="1" applyBorder="1" applyAlignment="1">
      <alignment/>
    </xf>
    <xf numFmtId="0" fontId="7" fillId="3" borderId="1" xfId="20" applyFont="1" applyFill="1" applyBorder="1">
      <alignment/>
      <protection/>
    </xf>
    <xf numFmtId="0" fontId="5" fillId="3" borderId="1" xfId="0" applyFont="1" applyFill="1" applyBorder="1" applyAlignment="1">
      <alignment/>
    </xf>
    <xf numFmtId="14" fontId="5" fillId="2" borderId="1" xfId="0" applyNumberFormat="1" applyFont="1" applyFill="1" applyBorder="1" applyAlignment="1" applyProtection="1">
      <alignment/>
      <protection locked="0"/>
    </xf>
    <xf numFmtId="14" fontId="5" fillId="2" borderId="3" xfId="0" applyNumberFormat="1" applyFont="1" applyFill="1" applyBorder="1" applyAlignment="1" applyProtection="1">
      <alignment/>
      <protection locked="0"/>
    </xf>
    <xf numFmtId="0" fontId="5" fillId="4" borderId="8" xfId="0" applyFont="1" applyFill="1" applyBorder="1" applyAlignment="1">
      <alignment/>
    </xf>
    <xf numFmtId="0" fontId="5" fillId="4" borderId="9" xfId="0" applyFont="1" applyFill="1" applyBorder="1" applyAlignment="1">
      <alignment/>
    </xf>
    <xf numFmtId="0" fontId="5" fillId="3" borderId="10" xfId="0" applyFont="1" applyFill="1" applyBorder="1" applyAlignment="1">
      <alignment horizontal="center"/>
    </xf>
    <xf numFmtId="0" fontId="8" fillId="3" borderId="11" xfId="0" applyFont="1" applyFill="1" applyBorder="1" applyAlignment="1">
      <alignment/>
    </xf>
    <xf numFmtId="0" fontId="12" fillId="3" borderId="0" xfId="0" applyFont="1" applyFill="1" applyAlignment="1">
      <alignment/>
    </xf>
    <xf numFmtId="0" fontId="0" fillId="3" borderId="0" xfId="0" applyNumberFormat="1" applyFill="1" applyAlignment="1">
      <alignment/>
    </xf>
    <xf numFmtId="1" fontId="0" fillId="3" borderId="0" xfId="0" applyNumberFormat="1" applyFill="1" applyAlignment="1">
      <alignment/>
    </xf>
    <xf numFmtId="181" fontId="0" fillId="3" borderId="0" xfId="0" applyNumberFormat="1" applyFill="1" applyAlignment="1">
      <alignment/>
    </xf>
    <xf numFmtId="0" fontId="7" fillId="2" borderId="12" xfId="20" applyNumberFormat="1" applyFont="1" applyFill="1" applyBorder="1" applyAlignment="1" applyProtection="1">
      <alignment horizontal="center"/>
      <protection locked="0"/>
    </xf>
    <xf numFmtId="0" fontId="5" fillId="2" borderId="3" xfId="20" applyFont="1" applyFill="1" applyBorder="1" applyAlignment="1" applyProtection="1">
      <alignment horizontal="center"/>
      <protection locked="0"/>
    </xf>
    <xf numFmtId="2" fontId="0" fillId="3" borderId="0" xfId="0" applyNumberFormat="1" applyFill="1" applyAlignment="1">
      <alignment/>
    </xf>
    <xf numFmtId="0" fontId="14" fillId="3" borderId="0" xfId="0" applyFont="1" applyFill="1" applyBorder="1" applyAlignment="1">
      <alignment/>
    </xf>
    <xf numFmtId="14" fontId="0" fillId="3" borderId="0" xfId="0" applyNumberFormat="1" applyFont="1" applyFill="1" applyBorder="1" applyAlignment="1">
      <alignment/>
    </xf>
    <xf numFmtId="0" fontId="5" fillId="2" borderId="3"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14" fontId="7" fillId="2" borderId="3" xfId="0" applyNumberFormat="1" applyFont="1" applyFill="1" applyBorder="1" applyAlignment="1" applyProtection="1">
      <alignment/>
      <protection locked="0"/>
    </xf>
    <xf numFmtId="0" fontId="5" fillId="2" borderId="13" xfId="0" applyFont="1" applyFill="1" applyBorder="1" applyAlignment="1" applyProtection="1">
      <alignment horizontal="center"/>
      <protection locked="0"/>
    </xf>
    <xf numFmtId="1" fontId="5" fillId="2" borderId="14" xfId="0" applyNumberFormat="1" applyFont="1" applyFill="1" applyBorder="1" applyAlignment="1" applyProtection="1">
      <alignment horizontal="center"/>
      <protection locked="0"/>
    </xf>
    <xf numFmtId="0" fontId="5" fillId="2" borderId="3" xfId="0" applyNumberFormat="1" applyFont="1" applyFill="1" applyBorder="1" applyAlignment="1" applyProtection="1">
      <alignment horizontal="center"/>
      <protection locked="0"/>
    </xf>
    <xf numFmtId="0" fontId="5" fillId="2" borderId="3" xfId="0" applyFont="1" applyFill="1" applyBorder="1" applyAlignment="1" applyProtection="1">
      <alignment/>
      <protection locked="0"/>
    </xf>
    <xf numFmtId="0" fontId="6" fillId="2" borderId="11" xfId="0" applyFont="1" applyFill="1" applyBorder="1" applyAlignment="1" applyProtection="1">
      <alignment horizontal="center"/>
      <protection locked="0"/>
    </xf>
    <xf numFmtId="14" fontId="0" fillId="3" borderId="0" xfId="0" applyNumberFormat="1" applyFill="1" applyAlignment="1">
      <alignment/>
    </xf>
    <xf numFmtId="0" fontId="16" fillId="0" borderId="0" xfId="0" applyFont="1" applyAlignment="1">
      <alignment/>
    </xf>
    <xf numFmtId="0" fontId="0" fillId="0" borderId="0" xfId="0" applyAlignment="1">
      <alignment horizontal="center"/>
    </xf>
    <xf numFmtId="0" fontId="9" fillId="0" borderId="0" xfId="0" applyFont="1" applyAlignment="1">
      <alignment/>
    </xf>
    <xf numFmtId="0" fontId="17" fillId="0" borderId="0" xfId="0" applyFont="1" applyAlignment="1">
      <alignment/>
    </xf>
    <xf numFmtId="0" fontId="9" fillId="0" borderId="0" xfId="0" applyFont="1" applyAlignment="1">
      <alignment horizontal="center"/>
    </xf>
    <xf numFmtId="0" fontId="15" fillId="0" borderId="0" xfId="0" applyFont="1" applyAlignment="1">
      <alignment/>
    </xf>
    <xf numFmtId="0" fontId="15" fillId="0" borderId="3" xfId="0" applyFont="1" applyBorder="1" applyAlignment="1">
      <alignment/>
    </xf>
    <xf numFmtId="0" fontId="15"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15" fillId="0" borderId="0" xfId="0" applyFont="1" applyFill="1" applyAlignment="1">
      <alignment/>
    </xf>
    <xf numFmtId="14" fontId="19" fillId="0" borderId="0" xfId="0" applyNumberFormat="1" applyFont="1" applyFill="1" applyBorder="1" applyAlignment="1">
      <alignment/>
    </xf>
    <xf numFmtId="0" fontId="15" fillId="0" borderId="0" xfId="0" applyFont="1" applyFill="1" applyAlignment="1">
      <alignment horizontal="center"/>
    </xf>
    <xf numFmtId="14" fontId="19" fillId="0" borderId="0" xfId="0" applyNumberFormat="1" applyFont="1" applyFill="1" applyBorder="1" applyAlignment="1">
      <alignment horizontal="center"/>
    </xf>
    <xf numFmtId="0" fontId="20" fillId="0" borderId="0" xfId="0" applyFont="1" applyAlignment="1">
      <alignment/>
    </xf>
    <xf numFmtId="0" fontId="4" fillId="0" borderId="0" xfId="0" applyFont="1" applyAlignment="1">
      <alignment/>
    </xf>
    <xf numFmtId="0" fontId="18" fillId="0" borderId="0" xfId="0" applyFont="1" applyAlignment="1">
      <alignment/>
    </xf>
    <xf numFmtId="0" fontId="3" fillId="0" borderId="0" xfId="0" applyFont="1" applyAlignment="1">
      <alignment horizontal="center"/>
    </xf>
    <xf numFmtId="0" fontId="3" fillId="0" borderId="0" xfId="0" applyFont="1" applyAlignment="1">
      <alignment/>
    </xf>
    <xf numFmtId="0" fontId="15" fillId="0" borderId="15" xfId="0" applyFont="1" applyFill="1" applyBorder="1" applyAlignment="1">
      <alignment horizontal="center"/>
    </xf>
    <xf numFmtId="0" fontId="21" fillId="0" borderId="16" xfId="0" applyFont="1" applyFill="1" applyBorder="1" applyAlignment="1">
      <alignment horizontal="center"/>
    </xf>
    <xf numFmtId="0" fontId="15" fillId="0" borderId="16"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6" fillId="0" borderId="3" xfId="0" applyFont="1" applyFill="1" applyBorder="1" applyAlignment="1">
      <alignment/>
    </xf>
    <xf numFmtId="0" fontId="16" fillId="0" borderId="3" xfId="0" applyFont="1" applyFill="1" applyBorder="1" applyAlignment="1">
      <alignment horizontal="center"/>
    </xf>
    <xf numFmtId="0" fontId="16" fillId="0" borderId="19" xfId="0" applyFont="1" applyFill="1" applyBorder="1" applyAlignment="1">
      <alignment horizontal="center"/>
    </xf>
    <xf numFmtId="0" fontId="22" fillId="5" borderId="3" xfId="0" applyFont="1" applyFill="1" applyBorder="1" applyAlignment="1">
      <alignment horizontal="center"/>
    </xf>
    <xf numFmtId="0" fontId="16" fillId="0" borderId="20" xfId="0" applyFont="1" applyFill="1" applyBorder="1" applyAlignment="1">
      <alignment/>
    </xf>
    <xf numFmtId="0" fontId="16" fillId="0" borderId="20" xfId="0" applyFont="1" applyFill="1" applyBorder="1" applyAlignment="1">
      <alignment horizontal="center"/>
    </xf>
    <xf numFmtId="0" fontId="16" fillId="0" borderId="21" xfId="0" applyFont="1" applyFill="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16" fillId="0" borderId="22" xfId="0" applyFont="1" applyBorder="1" applyAlignment="1">
      <alignment/>
    </xf>
    <xf numFmtId="0" fontId="16" fillId="0" borderId="3" xfId="0" applyFont="1" applyBorder="1" applyAlignment="1">
      <alignment horizontal="center"/>
    </xf>
    <xf numFmtId="0" fontId="16" fillId="0" borderId="19" xfId="0" applyFont="1" applyBorder="1" applyAlignment="1">
      <alignment horizontal="center"/>
    </xf>
    <xf numFmtId="0" fontId="16" fillId="0" borderId="3" xfId="0" applyFont="1" applyBorder="1" applyAlignment="1">
      <alignment/>
    </xf>
    <xf numFmtId="0" fontId="16" fillId="0" borderId="20" xfId="0" applyFont="1" applyBorder="1" applyAlignment="1">
      <alignment/>
    </xf>
    <xf numFmtId="0" fontId="16" fillId="0" borderId="20" xfId="0" applyFont="1" applyBorder="1" applyAlignment="1">
      <alignment horizontal="center"/>
    </xf>
    <xf numFmtId="0" fontId="16" fillId="0" borderId="21" xfId="0" applyFont="1" applyBorder="1" applyAlignment="1">
      <alignment horizontal="center"/>
    </xf>
    <xf numFmtId="0" fontId="16" fillId="0" borderId="6" xfId="0" applyFont="1" applyBorder="1" applyAlignment="1">
      <alignment/>
    </xf>
    <xf numFmtId="0" fontId="16" fillId="0" borderId="6" xfId="0" applyFont="1" applyBorder="1" applyAlignment="1">
      <alignment horizontal="center"/>
    </xf>
    <xf numFmtId="0" fontId="16" fillId="0" borderId="7" xfId="0" applyFont="1" applyBorder="1" applyAlignment="1">
      <alignment horizontal="center"/>
    </xf>
    <xf numFmtId="0" fontId="4" fillId="0" borderId="0" xfId="0" applyFont="1" applyAlignment="1">
      <alignment/>
    </xf>
    <xf numFmtId="0" fontId="4" fillId="0" borderId="0" xfId="0" applyFont="1" applyAlignment="1">
      <alignment horizontal="center"/>
    </xf>
    <xf numFmtId="0" fontId="21" fillId="0" borderId="0" xfId="0" applyFont="1" applyAlignment="1">
      <alignment horizontal="right"/>
    </xf>
    <xf numFmtId="0" fontId="16" fillId="0" borderId="22" xfId="0" applyFont="1" applyFill="1" applyBorder="1" applyAlignment="1">
      <alignment horizontal="left"/>
    </xf>
    <xf numFmtId="0" fontId="16" fillId="0" borderId="3" xfId="0" applyFont="1" applyBorder="1" applyAlignment="1">
      <alignment horizontal="left"/>
    </xf>
    <xf numFmtId="0" fontId="23" fillId="0" borderId="3" xfId="0" applyFont="1" applyBorder="1" applyAlignment="1">
      <alignment horizontal="left"/>
    </xf>
    <xf numFmtId="0" fontId="23" fillId="0" borderId="20" xfId="0" applyFont="1" applyBorder="1" applyAlignment="1">
      <alignment horizontal="left"/>
    </xf>
    <xf numFmtId="0" fontId="0" fillId="0" borderId="4" xfId="0" applyBorder="1" applyAlignment="1">
      <alignment/>
    </xf>
    <xf numFmtId="0" fontId="16" fillId="0" borderId="4" xfId="0" applyFont="1" applyBorder="1" applyAlignment="1">
      <alignment/>
    </xf>
    <xf numFmtId="0" fontId="21"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Fill="1" applyAlignment="1">
      <alignment/>
    </xf>
    <xf numFmtId="14" fontId="17" fillId="0" borderId="0" xfId="0" applyNumberFormat="1" applyFont="1" applyFill="1" applyBorder="1" applyAlignment="1">
      <alignment/>
    </xf>
    <xf numFmtId="0" fontId="11" fillId="0" borderId="0" xfId="0" applyFont="1" applyFill="1" applyAlignment="1">
      <alignment horizontal="center"/>
    </xf>
    <xf numFmtId="14" fontId="17" fillId="0" borderId="0" xfId="0" applyNumberFormat="1" applyFont="1" applyFill="1" applyBorder="1" applyAlignment="1">
      <alignment horizontal="center"/>
    </xf>
    <xf numFmtId="0" fontId="16" fillId="0" borderId="22" xfId="0" applyFont="1" applyFill="1" applyBorder="1" applyAlignment="1">
      <alignment/>
    </xf>
    <xf numFmtId="0" fontId="0" fillId="0" borderId="3" xfId="0" applyBorder="1" applyAlignment="1">
      <alignment horizontal="center"/>
    </xf>
    <xf numFmtId="0" fontId="23" fillId="0" borderId="3" xfId="0" applyFont="1"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6" fillId="0" borderId="22" xfId="0" applyFont="1" applyFill="1" applyBorder="1" applyAlignment="1">
      <alignment horizontal="center"/>
    </xf>
    <xf numFmtId="0" fontId="16" fillId="0" borderId="23" xfId="0" applyFont="1" applyFill="1" applyBorder="1" applyAlignment="1">
      <alignment horizontal="center"/>
    </xf>
    <xf numFmtId="0" fontId="22" fillId="5" borderId="19" xfId="0" applyFont="1" applyFill="1" applyBorder="1" applyAlignment="1">
      <alignment horizontal="center"/>
    </xf>
    <xf numFmtId="0" fontId="24" fillId="0" borderId="0" xfId="0" applyFont="1" applyFill="1" applyBorder="1" applyAlignment="1">
      <alignment horizontal="center"/>
    </xf>
    <xf numFmtId="0" fontId="25" fillId="0" borderId="0" xfId="0" applyFont="1" applyFill="1" applyBorder="1" applyAlignment="1">
      <alignment horizontal="center"/>
    </xf>
    <xf numFmtId="0" fontId="24" fillId="0" borderId="0" xfId="0" applyFont="1" applyFill="1" applyAlignment="1">
      <alignment horizontal="center"/>
    </xf>
    <xf numFmtId="0" fontId="24" fillId="0" borderId="0" xfId="0" applyFont="1" applyAlignment="1">
      <alignment/>
    </xf>
    <xf numFmtId="0" fontId="25" fillId="0" borderId="0" xfId="0" applyFont="1" applyAlignment="1">
      <alignment/>
    </xf>
    <xf numFmtId="0" fontId="24" fillId="0" borderId="0" xfId="0" applyFont="1" applyAlignment="1">
      <alignment horizontal="center"/>
    </xf>
    <xf numFmtId="0" fontId="6" fillId="0" borderId="0" xfId="0" applyFont="1" applyAlignment="1">
      <alignment/>
    </xf>
    <xf numFmtId="0" fontId="16" fillId="5" borderId="27" xfId="0" applyFont="1" applyFill="1" applyBorder="1" applyAlignment="1">
      <alignment horizontal="center"/>
    </xf>
    <xf numFmtId="0" fontId="16" fillId="5" borderId="12" xfId="0" applyFont="1" applyFill="1" applyBorder="1" applyAlignment="1">
      <alignment horizontal="center"/>
    </xf>
    <xf numFmtId="0" fontId="16" fillId="5" borderId="28" xfId="0" applyFont="1" applyFill="1" applyBorder="1" applyAlignment="1">
      <alignment horizontal="center"/>
    </xf>
    <xf numFmtId="0" fontId="0" fillId="5" borderId="27" xfId="0" applyFill="1" applyBorder="1" applyAlignment="1">
      <alignment horizontal="center"/>
    </xf>
    <xf numFmtId="0" fontId="0" fillId="5" borderId="12" xfId="0" applyFill="1" applyBorder="1" applyAlignment="1">
      <alignment horizontal="center"/>
    </xf>
    <xf numFmtId="0" fontId="0" fillId="5" borderId="28" xfId="0" applyFill="1" applyBorder="1" applyAlignment="1">
      <alignment horizontal="center"/>
    </xf>
    <xf numFmtId="0" fontId="16" fillId="5" borderId="29" xfId="0" applyFont="1" applyFill="1" applyBorder="1" applyAlignment="1">
      <alignment horizontal="center"/>
    </xf>
    <xf numFmtId="0" fontId="16" fillId="5" borderId="30" xfId="0" applyFont="1" applyFill="1" applyBorder="1" applyAlignment="1">
      <alignment horizontal="center"/>
    </xf>
    <xf numFmtId="0" fontId="16" fillId="5" borderId="31" xfId="0" applyFont="1" applyFill="1" applyBorder="1" applyAlignment="1">
      <alignment horizontal="center"/>
    </xf>
    <xf numFmtId="0" fontId="13" fillId="2" borderId="32" xfId="0" applyFont="1" applyFill="1" applyBorder="1" applyAlignment="1" applyProtection="1">
      <alignment horizontal="left"/>
      <protection locked="0"/>
    </xf>
    <xf numFmtId="0" fontId="13" fillId="2" borderId="12" xfId="0" applyFont="1" applyFill="1" applyBorder="1" applyAlignment="1" applyProtection="1">
      <alignment horizontal="left"/>
      <protection locked="0"/>
    </xf>
    <xf numFmtId="0" fontId="13" fillId="2" borderId="32" xfId="0" applyFont="1" applyFill="1" applyBorder="1" applyAlignment="1" applyProtection="1">
      <alignment/>
      <protection locked="0"/>
    </xf>
    <xf numFmtId="0" fontId="13" fillId="2" borderId="12" xfId="0" applyFont="1" applyFill="1" applyBorder="1" applyAlignment="1" applyProtection="1">
      <alignment/>
      <protection locked="0"/>
    </xf>
    <xf numFmtId="14" fontId="13" fillId="2" borderId="1" xfId="0" applyNumberFormat="1" applyFont="1" applyFill="1" applyBorder="1" applyAlignment="1" applyProtection="1">
      <alignment horizontal="center"/>
      <protection locked="0"/>
    </xf>
    <xf numFmtId="14" fontId="13" fillId="2" borderId="3" xfId="0" applyNumberFormat="1" applyFont="1" applyFill="1" applyBorder="1" applyAlignment="1" applyProtection="1">
      <alignment horizontal="center"/>
      <protection locked="0"/>
    </xf>
    <xf numFmtId="0" fontId="9" fillId="6" borderId="0" xfId="0" applyFont="1" applyFill="1" applyAlignment="1" applyProtection="1">
      <alignment horizontal="left"/>
      <protection/>
    </xf>
    <xf numFmtId="0" fontId="0" fillId="6" borderId="0" xfId="0" applyFill="1" applyAlignment="1" applyProtection="1">
      <alignment/>
      <protection/>
    </xf>
    <xf numFmtId="1" fontId="0" fillId="6" borderId="0" xfId="0" applyNumberFormat="1" applyFill="1" applyAlignment="1" applyProtection="1">
      <alignment horizontal="center"/>
      <protection/>
    </xf>
    <xf numFmtId="0" fontId="0" fillId="6" borderId="0" xfId="0" applyFill="1" applyAlignment="1" applyProtection="1">
      <alignment/>
      <protection/>
    </xf>
    <xf numFmtId="0" fontId="18" fillId="6" borderId="0" xfId="0" applyFont="1" applyFill="1" applyAlignment="1" applyProtection="1">
      <alignment horizontal="center"/>
      <protection/>
    </xf>
    <xf numFmtId="0" fontId="0" fillId="6" borderId="0" xfId="0" applyFont="1" applyFill="1" applyAlignment="1" applyProtection="1">
      <alignment horizontal="left" vertical="top"/>
      <protection/>
    </xf>
    <xf numFmtId="0" fontId="26" fillId="6" borderId="0" xfId="0" applyFont="1" applyFill="1" applyAlignment="1" applyProtection="1">
      <alignment/>
      <protection/>
    </xf>
    <xf numFmtId="0" fontId="11" fillId="6" borderId="0" xfId="0" applyFont="1" applyFill="1" applyAlignment="1" applyProtection="1">
      <alignment/>
      <protection/>
    </xf>
    <xf numFmtId="1" fontId="11" fillId="6" borderId="0" xfId="0" applyNumberFormat="1" applyFont="1" applyFill="1" applyAlignment="1" applyProtection="1">
      <alignment horizontal="center"/>
      <protection/>
    </xf>
    <xf numFmtId="0" fontId="12" fillId="6" borderId="0" xfId="0" applyFont="1" applyFill="1" applyAlignment="1" applyProtection="1">
      <alignment/>
      <protection/>
    </xf>
    <xf numFmtId="0" fontId="28" fillId="6" borderId="0" xfId="0" applyFont="1" applyFill="1" applyAlignment="1" applyProtection="1">
      <alignment horizontal="right"/>
      <protection/>
    </xf>
    <xf numFmtId="0" fontId="29" fillId="6" borderId="0" xfId="0" applyFont="1" applyFill="1" applyAlignment="1" applyProtection="1">
      <alignment/>
      <protection/>
    </xf>
    <xf numFmtId="1" fontId="29" fillId="6" borderId="0" xfId="0" applyNumberFormat="1" applyFont="1" applyFill="1" applyAlignment="1" applyProtection="1">
      <alignment horizontal="center"/>
      <protection/>
    </xf>
    <xf numFmtId="0" fontId="4" fillId="3" borderId="27" xfId="0" applyFont="1" applyFill="1" applyBorder="1" applyAlignment="1" applyProtection="1">
      <alignment/>
      <protection/>
    </xf>
    <xf numFmtId="0" fontId="4" fillId="3" borderId="28" xfId="0" applyFont="1" applyFill="1" applyBorder="1" applyAlignment="1" applyProtection="1">
      <alignment/>
      <protection/>
    </xf>
    <xf numFmtId="0" fontId="30" fillId="6" borderId="0" xfId="0" applyFont="1" applyFill="1" applyAlignment="1" applyProtection="1">
      <alignment/>
      <protection/>
    </xf>
    <xf numFmtId="0" fontId="6" fillId="6" borderId="0" xfId="0" applyFont="1" applyFill="1" applyAlignment="1" applyProtection="1">
      <alignment/>
      <protection/>
    </xf>
    <xf numFmtId="0" fontId="0" fillId="6" borderId="0" xfId="0" applyFont="1" applyFill="1" applyAlignment="1" applyProtection="1">
      <alignment/>
      <protection/>
    </xf>
    <xf numFmtId="14" fontId="0" fillId="6" borderId="0" xfId="0" applyNumberFormat="1" applyFill="1" applyAlignment="1" applyProtection="1">
      <alignment/>
      <protection/>
    </xf>
    <xf numFmtId="0" fontId="4" fillId="6" borderId="0" xfId="0" applyFont="1" applyFill="1" applyAlignment="1" applyProtection="1">
      <alignment/>
      <protection/>
    </xf>
    <xf numFmtId="0" fontId="3" fillId="6" borderId="0" xfId="0" applyFont="1" applyFill="1" applyAlignment="1" applyProtection="1">
      <alignment/>
      <protection/>
    </xf>
    <xf numFmtId="0" fontId="32" fillId="6" borderId="0" xfId="0" applyFont="1" applyFill="1" applyAlignment="1" applyProtection="1">
      <alignment/>
      <protection/>
    </xf>
    <xf numFmtId="0" fontId="33" fillId="3" borderId="15" xfId="0" applyFont="1" applyFill="1" applyBorder="1" applyAlignment="1" applyProtection="1">
      <alignment horizontal="center"/>
      <protection/>
    </xf>
    <xf numFmtId="0" fontId="33" fillId="3" borderId="16" xfId="0" applyFont="1" applyFill="1" applyBorder="1" applyAlignment="1" applyProtection="1">
      <alignment horizontal="center"/>
      <protection/>
    </xf>
    <xf numFmtId="0" fontId="33" fillId="3" borderId="18" xfId="0" applyFont="1" applyFill="1" applyBorder="1" applyAlignment="1" applyProtection="1">
      <alignment horizontal="center"/>
      <protection/>
    </xf>
    <xf numFmtId="0" fontId="33" fillId="6" borderId="0" xfId="0" applyFont="1" applyFill="1" applyAlignment="1" applyProtection="1">
      <alignment/>
      <protection/>
    </xf>
    <xf numFmtId="1" fontId="13" fillId="3" borderId="14" xfId="0" applyNumberFormat="1" applyFont="1" applyFill="1" applyBorder="1" applyAlignment="1" applyProtection="1">
      <alignment/>
      <protection/>
    </xf>
    <xf numFmtId="0" fontId="13" fillId="6" borderId="0" xfId="0" applyFont="1" applyFill="1" applyAlignment="1" applyProtection="1">
      <alignment/>
      <protection/>
    </xf>
    <xf numFmtId="1" fontId="13" fillId="3" borderId="19" xfId="0" applyNumberFormat="1" applyFont="1" applyFill="1" applyBorder="1" applyAlignment="1" applyProtection="1">
      <alignment/>
      <protection/>
    </xf>
    <xf numFmtId="1" fontId="8" fillId="3" borderId="21" xfId="0" applyNumberFormat="1" applyFont="1" applyFill="1" applyBorder="1" applyAlignment="1" applyProtection="1">
      <alignment/>
      <protection/>
    </xf>
    <xf numFmtId="0" fontId="7" fillId="6" borderId="33" xfId="0" applyFont="1" applyFill="1" applyBorder="1" applyAlignment="1" applyProtection="1">
      <alignment/>
      <protection/>
    </xf>
    <xf numFmtId="0" fontId="7" fillId="6" borderId="0" xfId="0" applyFont="1" applyFill="1" applyAlignment="1" applyProtection="1">
      <alignment/>
      <protection/>
    </xf>
    <xf numFmtId="0" fontId="4" fillId="6" borderId="0" xfId="0" applyFont="1" applyFill="1" applyBorder="1" applyAlignment="1" applyProtection="1">
      <alignment/>
      <protection/>
    </xf>
    <xf numFmtId="193" fontId="4" fillId="6" borderId="0" xfId="0" applyNumberFormat="1" applyFont="1" applyFill="1" applyBorder="1" applyAlignment="1" applyProtection="1">
      <alignment horizontal="center"/>
      <protection/>
    </xf>
    <xf numFmtId="0" fontId="4" fillId="6" borderId="0" xfId="0" applyFont="1" applyFill="1" applyAlignment="1" applyProtection="1">
      <alignment/>
      <protection/>
    </xf>
    <xf numFmtId="0" fontId="7" fillId="6" borderId="33" xfId="0" applyFont="1" applyFill="1" applyBorder="1" applyAlignment="1" applyProtection="1">
      <alignment vertical="center"/>
      <protection/>
    </xf>
    <xf numFmtId="14" fontId="3" fillId="6" borderId="0" xfId="0" applyNumberFormat="1" applyFont="1" applyFill="1" applyAlignment="1" applyProtection="1">
      <alignment/>
      <protection/>
    </xf>
    <xf numFmtId="14" fontId="13" fillId="6" borderId="0" xfId="0" applyNumberFormat="1" applyFont="1" applyFill="1" applyAlignment="1" applyProtection="1">
      <alignment/>
      <protection/>
    </xf>
    <xf numFmtId="0" fontId="15" fillId="6" borderId="0" xfId="0" applyFont="1" applyFill="1" applyAlignment="1" applyProtection="1">
      <alignment/>
      <protection/>
    </xf>
    <xf numFmtId="1" fontId="15" fillId="6" borderId="0" xfId="0" applyNumberFormat="1" applyFont="1" applyFill="1" applyAlignment="1" applyProtection="1">
      <alignment horizontal="center"/>
      <protection/>
    </xf>
    <xf numFmtId="1" fontId="0" fillId="6" borderId="0" xfId="0" applyNumberFormat="1" applyFont="1" applyFill="1" applyAlignment="1" applyProtection="1">
      <alignment horizontal="center"/>
      <protection/>
    </xf>
    <xf numFmtId="0" fontId="0" fillId="6" borderId="4" xfId="0" applyFont="1" applyFill="1" applyBorder="1" applyAlignment="1" applyProtection="1">
      <alignment/>
      <protection/>
    </xf>
    <xf numFmtId="1" fontId="0" fillId="6" borderId="4" xfId="0" applyNumberFormat="1" applyFont="1" applyFill="1" applyBorder="1" applyAlignment="1" applyProtection="1">
      <alignment horizontal="center"/>
      <protection/>
    </xf>
    <xf numFmtId="0" fontId="15" fillId="6" borderId="0" xfId="0" applyFont="1" applyFill="1" applyAlignment="1" applyProtection="1">
      <alignment horizontal="right"/>
      <protection/>
    </xf>
    <xf numFmtId="0" fontId="34" fillId="6" borderId="0" xfId="0" applyFont="1" applyFill="1" applyAlignment="1" applyProtection="1">
      <alignment horizontal="right"/>
      <protection/>
    </xf>
    <xf numFmtId="1" fontId="0" fillId="3" borderId="0" xfId="0" applyNumberFormat="1" applyFill="1" applyBorder="1" applyAlignment="1">
      <alignment/>
    </xf>
    <xf numFmtId="0" fontId="6" fillId="3" borderId="34" xfId="0" applyFont="1" applyFill="1" applyBorder="1" applyAlignment="1">
      <alignment horizontal="center"/>
    </xf>
    <xf numFmtId="0" fontId="0" fillId="3" borderId="10" xfId="0" applyFont="1" applyFill="1" applyBorder="1" applyAlignment="1">
      <alignment horizontal="center"/>
    </xf>
    <xf numFmtId="0" fontId="7" fillId="2" borderId="0"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7" fillId="2" borderId="35" xfId="0" applyFont="1" applyFill="1" applyBorder="1" applyAlignment="1" applyProtection="1">
      <alignment horizontal="left"/>
      <protection locked="0"/>
    </xf>
    <xf numFmtId="0" fontId="7" fillId="2" borderId="36" xfId="0" applyFont="1" applyFill="1" applyBorder="1" applyAlignment="1" applyProtection="1">
      <alignment horizontal="left"/>
      <protection locked="0"/>
    </xf>
    <xf numFmtId="0" fontId="7" fillId="2" borderId="37" xfId="0" applyFont="1" applyFill="1" applyBorder="1" applyAlignment="1" applyProtection="1">
      <alignment horizontal="left"/>
      <protection locked="0"/>
    </xf>
    <xf numFmtId="0" fontId="7" fillId="2" borderId="38" xfId="0" applyFont="1" applyFill="1" applyBorder="1" applyAlignment="1" applyProtection="1">
      <alignment horizontal="left"/>
      <protection locked="0"/>
    </xf>
    <xf numFmtId="0" fontId="7" fillId="3" borderId="0" xfId="20" applyNumberFormat="1" applyFont="1" applyFill="1" applyBorder="1" applyAlignment="1" applyProtection="1">
      <alignment horizontal="center"/>
      <protection locked="0"/>
    </xf>
    <xf numFmtId="0" fontId="5" fillId="3" borderId="0" xfId="20" applyFont="1" applyFill="1" applyBorder="1" applyAlignment="1" applyProtection="1">
      <alignment horizontal="center"/>
      <protection locked="0"/>
    </xf>
    <xf numFmtId="0" fontId="5" fillId="3" borderId="0" xfId="0" applyNumberFormat="1" applyFont="1" applyFill="1" applyBorder="1" applyAlignment="1" applyProtection="1">
      <alignment horizontal="center"/>
      <protection locked="0"/>
    </xf>
    <xf numFmtId="0" fontId="5" fillId="3" borderId="0" xfId="0" applyFont="1" applyFill="1" applyBorder="1" applyAlignment="1" applyProtection="1">
      <alignment/>
      <protection locked="0"/>
    </xf>
    <xf numFmtId="188" fontId="7" fillId="3" borderId="3" xfId="0" applyNumberFormat="1" applyFont="1" applyFill="1" applyBorder="1" applyAlignment="1" applyProtection="1">
      <alignment horizontal="center"/>
      <protection locked="0"/>
    </xf>
    <xf numFmtId="2" fontId="5" fillId="2" borderId="3" xfId="0" applyNumberFormat="1" applyFont="1" applyFill="1" applyBorder="1" applyAlignment="1" applyProtection="1">
      <alignment horizontal="center"/>
      <protection locked="0"/>
    </xf>
    <xf numFmtId="0" fontId="5" fillId="3" borderId="3" xfId="0" applyFont="1" applyFill="1" applyBorder="1" applyAlignment="1">
      <alignment horizontal="center"/>
    </xf>
    <xf numFmtId="0" fontId="0" fillId="3" borderId="0" xfId="0" applyNumberFormat="1" applyFont="1" applyFill="1" applyBorder="1" applyAlignment="1">
      <alignment/>
    </xf>
    <xf numFmtId="0" fontId="0" fillId="6" borderId="0" xfId="0" applyFill="1" applyAlignment="1">
      <alignment/>
    </xf>
    <xf numFmtId="0" fontId="7" fillId="2" borderId="39" xfId="20" applyNumberFormat="1" applyFont="1" applyFill="1" applyBorder="1" applyAlignment="1" applyProtection="1">
      <alignment horizontal="center"/>
      <protection locked="0"/>
    </xf>
    <xf numFmtId="0" fontId="5" fillId="2" borderId="40" xfId="20" applyFont="1" applyFill="1" applyBorder="1" applyAlignment="1" applyProtection="1">
      <alignment horizontal="center"/>
      <protection locked="0"/>
    </xf>
    <xf numFmtId="0" fontId="5" fillId="2" borderId="40" xfId="0" applyNumberFormat="1" applyFont="1" applyFill="1" applyBorder="1" applyAlignment="1" applyProtection="1">
      <alignment horizontal="center"/>
      <protection locked="0"/>
    </xf>
    <xf numFmtId="0" fontId="5" fillId="2" borderId="40" xfId="0" applyFont="1" applyFill="1" applyBorder="1" applyAlignment="1" applyProtection="1">
      <alignment/>
      <protection locked="0"/>
    </xf>
    <xf numFmtId="0" fontId="6" fillId="3" borderId="3" xfId="0" applyFont="1" applyFill="1" applyBorder="1" applyAlignment="1">
      <alignment horizontal="center"/>
    </xf>
    <xf numFmtId="0" fontId="35" fillId="6" borderId="0" xfId="0" applyFont="1" applyFill="1" applyAlignment="1">
      <alignment/>
    </xf>
    <xf numFmtId="0" fontId="6" fillId="6" borderId="0" xfId="0" applyFont="1" applyFill="1" applyAlignment="1">
      <alignment/>
    </xf>
    <xf numFmtId="0" fontId="27" fillId="6" borderId="0" xfId="0" applyFont="1" applyFill="1" applyAlignment="1" applyProtection="1">
      <alignment/>
      <protection/>
    </xf>
    <xf numFmtId="0" fontId="27" fillId="6" borderId="0" xfId="0" applyFont="1" applyFill="1" applyAlignment="1" applyProtection="1">
      <alignment/>
      <protection locked="0"/>
    </xf>
    <xf numFmtId="0" fontId="4" fillId="6" borderId="27" xfId="0" applyFont="1" applyFill="1" applyBorder="1" applyAlignment="1" applyProtection="1">
      <alignment horizontal="center"/>
      <protection/>
    </xf>
    <xf numFmtId="0" fontId="4" fillId="6" borderId="28" xfId="0" applyFont="1" applyFill="1" applyBorder="1" applyAlignment="1" applyProtection="1">
      <alignment horizontal="center"/>
      <protection/>
    </xf>
    <xf numFmtId="0" fontId="7" fillId="4" borderId="41" xfId="0" applyFont="1" applyFill="1" applyBorder="1" applyAlignment="1">
      <alignment/>
    </xf>
    <xf numFmtId="1" fontId="0" fillId="3" borderId="0" xfId="0" applyNumberFormat="1" applyFont="1" applyFill="1" applyAlignment="1">
      <alignment/>
    </xf>
    <xf numFmtId="181" fontId="0" fillId="3" borderId="0" xfId="0" applyNumberFormat="1" applyFont="1" applyFill="1" applyAlignment="1">
      <alignment/>
    </xf>
    <xf numFmtId="0" fontId="0" fillId="3" borderId="33" xfId="0" applyFill="1" applyBorder="1" applyAlignment="1">
      <alignment/>
    </xf>
    <xf numFmtId="0" fontId="9" fillId="4" borderId="33" xfId="0" applyFont="1" applyFill="1" applyBorder="1" applyAlignment="1">
      <alignment/>
    </xf>
    <xf numFmtId="0" fontId="9" fillId="4" borderId="42" xfId="0" applyFont="1" applyFill="1" applyBorder="1" applyAlignment="1">
      <alignment/>
    </xf>
    <xf numFmtId="0" fontId="9" fillId="4" borderId="43" xfId="0" applyFont="1" applyFill="1" applyBorder="1" applyAlignment="1">
      <alignment/>
    </xf>
    <xf numFmtId="0" fontId="5" fillId="3" borderId="2" xfId="0" applyNumberFormat="1" applyFont="1" applyFill="1" applyBorder="1" applyAlignment="1" applyProtection="1">
      <alignment horizontal="left"/>
      <protection locked="0"/>
    </xf>
    <xf numFmtId="188" fontId="0" fillId="7" borderId="0" xfId="0" applyNumberFormat="1" applyFill="1" applyAlignment="1">
      <alignment/>
    </xf>
    <xf numFmtId="14" fontId="0" fillId="6" borderId="0" xfId="0" applyNumberFormat="1" applyFill="1" applyAlignment="1">
      <alignment/>
    </xf>
    <xf numFmtId="0" fontId="0" fillId="6" borderId="4" xfId="0" applyFill="1" applyBorder="1" applyAlignment="1">
      <alignment/>
    </xf>
    <xf numFmtId="14" fontId="16" fillId="0" borderId="0" xfId="0" applyNumberFormat="1" applyFont="1" applyAlignment="1">
      <alignment horizontal="left"/>
    </xf>
    <xf numFmtId="0" fontId="15" fillId="6" borderId="0" xfId="0" applyFont="1" applyFill="1" applyAlignment="1" applyProtection="1">
      <alignment horizontal="center"/>
      <protection/>
    </xf>
    <xf numFmtId="2" fontId="7" fillId="3" borderId="0" xfId="0" applyNumberFormat="1" applyFont="1" applyFill="1" applyBorder="1" applyAlignment="1" applyProtection="1">
      <alignment horizontal="center"/>
      <protection/>
    </xf>
    <xf numFmtId="0" fontId="7" fillId="2" borderId="15" xfId="20" applyFont="1" applyFill="1" applyBorder="1" applyAlignment="1" applyProtection="1">
      <alignment horizontal="center"/>
      <protection locked="0"/>
    </xf>
    <xf numFmtId="14" fontId="7" fillId="2" borderId="25" xfId="0" applyNumberFormat="1" applyFont="1" applyFill="1" applyBorder="1" applyAlignment="1" applyProtection="1">
      <alignment/>
      <protection locked="0"/>
    </xf>
    <xf numFmtId="2" fontId="7" fillId="2" borderId="44" xfId="0" applyNumberFormat="1" applyFont="1" applyFill="1" applyBorder="1" applyAlignment="1" applyProtection="1">
      <alignment horizontal="center"/>
      <protection locked="0"/>
    </xf>
    <xf numFmtId="2" fontId="5" fillId="2" borderId="44" xfId="19" applyNumberFormat="1" applyFont="1" applyFill="1" applyBorder="1" applyAlignment="1" applyProtection="1">
      <alignment horizontal="right"/>
      <protection locked="0"/>
    </xf>
    <xf numFmtId="0" fontId="5" fillId="2" borderId="44" xfId="0" applyFont="1" applyFill="1" applyBorder="1" applyAlignment="1" applyProtection="1">
      <alignment/>
      <protection locked="0"/>
    </xf>
    <xf numFmtId="0" fontId="14" fillId="2" borderId="44" xfId="0" applyFont="1" applyFill="1" applyBorder="1" applyAlignment="1" applyProtection="1">
      <alignment/>
      <protection locked="0"/>
    </xf>
    <xf numFmtId="0" fontId="6" fillId="2" borderId="44" xfId="0" applyFont="1" applyFill="1" applyBorder="1" applyAlignment="1" applyProtection="1">
      <alignment horizontal="center"/>
      <protection locked="0"/>
    </xf>
    <xf numFmtId="0" fontId="8" fillId="2" borderId="44" xfId="0" applyFont="1" applyFill="1" applyBorder="1" applyAlignment="1" applyProtection="1">
      <alignment/>
      <protection locked="0"/>
    </xf>
    <xf numFmtId="0" fontId="5" fillId="2" borderId="30" xfId="0" applyFont="1" applyFill="1" applyBorder="1" applyAlignment="1" applyProtection="1">
      <alignment/>
      <protection locked="0"/>
    </xf>
    <xf numFmtId="0" fontId="7" fillId="3" borderId="1" xfId="20" applyNumberFormat="1" applyFont="1" applyFill="1" applyBorder="1" applyAlignment="1" applyProtection="1">
      <alignment horizontal="center" wrapText="1"/>
      <protection locked="0"/>
    </xf>
    <xf numFmtId="0" fontId="7" fillId="3" borderId="1" xfId="0" applyFont="1" applyFill="1" applyBorder="1" applyAlignment="1" applyProtection="1">
      <alignment horizontal="center"/>
      <protection locked="0"/>
    </xf>
    <xf numFmtId="0" fontId="7" fillId="3" borderId="44" xfId="20" applyNumberFormat="1" applyFont="1" applyFill="1" applyBorder="1" applyAlignment="1" applyProtection="1">
      <alignment horizontal="center"/>
      <protection/>
    </xf>
    <xf numFmtId="0" fontId="5" fillId="3" borderId="44" xfId="20" applyFont="1" applyFill="1" applyBorder="1" applyAlignment="1" applyProtection="1">
      <alignment horizontal="center"/>
      <protection/>
    </xf>
    <xf numFmtId="0" fontId="5" fillId="3" borderId="44" xfId="0" applyNumberFormat="1" applyFont="1" applyFill="1" applyBorder="1" applyAlignment="1" applyProtection="1">
      <alignment horizontal="center"/>
      <protection/>
    </xf>
    <xf numFmtId="0" fontId="5" fillId="3" borderId="44" xfId="0" applyFont="1" applyFill="1" applyBorder="1" applyAlignment="1" applyProtection="1">
      <alignment/>
      <protection/>
    </xf>
    <xf numFmtId="0" fontId="5" fillId="3" borderId="44" xfId="0" applyFont="1" applyFill="1" applyBorder="1" applyAlignment="1" applyProtection="1">
      <alignment horizontal="left"/>
      <protection/>
    </xf>
    <xf numFmtId="0" fontId="0" fillId="3" borderId="0" xfId="0" applyFill="1" applyBorder="1" applyAlignment="1" applyProtection="1">
      <alignment/>
      <protection/>
    </xf>
    <xf numFmtId="0" fontId="0" fillId="6" borderId="0" xfId="0" applyFill="1" applyAlignment="1">
      <alignment horizontal="center"/>
    </xf>
    <xf numFmtId="0" fontId="0" fillId="0" borderId="0" xfId="0" applyFill="1" applyAlignment="1">
      <alignment horizontal="left"/>
    </xf>
    <xf numFmtId="0" fontId="0" fillId="6" borderId="0" xfId="0" applyFont="1" applyFill="1" applyAlignment="1">
      <alignment/>
    </xf>
    <xf numFmtId="0" fontId="5" fillId="2" borderId="3" xfId="0" applyFont="1" applyFill="1" applyBorder="1" applyAlignment="1" applyProtection="1">
      <alignment/>
      <protection locked="0"/>
    </xf>
    <xf numFmtId="0" fontId="0" fillId="3" borderId="33" xfId="0" applyFill="1" applyBorder="1" applyAlignment="1">
      <alignment horizontal="left"/>
    </xf>
    <xf numFmtId="0" fontId="0" fillId="3" borderId="42" xfId="0" applyFill="1" applyBorder="1" applyAlignment="1">
      <alignment horizontal="left"/>
    </xf>
    <xf numFmtId="0" fontId="0" fillId="3" borderId="43" xfId="0" applyFill="1" applyBorder="1" applyAlignment="1">
      <alignment horizontal="left"/>
    </xf>
    <xf numFmtId="0" fontId="33" fillId="3" borderId="7" xfId="0" applyFont="1" applyFill="1" applyBorder="1" applyAlignment="1">
      <alignment horizontal="center"/>
    </xf>
    <xf numFmtId="0" fontId="10" fillId="3" borderId="6" xfId="0" applyFont="1" applyFill="1" applyBorder="1" applyAlignment="1">
      <alignment horizontal="right"/>
    </xf>
    <xf numFmtId="0" fontId="5" fillId="3" borderId="0" xfId="0" applyFont="1" applyFill="1" applyBorder="1" applyAlignment="1" applyProtection="1">
      <alignment horizontal="center"/>
      <protection locked="0"/>
    </xf>
    <xf numFmtId="1" fontId="5" fillId="3" borderId="1" xfId="0" applyNumberFormat="1" applyFont="1" applyFill="1" applyBorder="1" applyAlignment="1">
      <alignment/>
    </xf>
    <xf numFmtId="0" fontId="0" fillId="3" borderId="33" xfId="0" applyFill="1" applyBorder="1" applyAlignment="1">
      <alignment/>
    </xf>
    <xf numFmtId="0" fontId="0" fillId="3" borderId="42" xfId="0" applyFill="1" applyBorder="1" applyAlignment="1">
      <alignment/>
    </xf>
    <xf numFmtId="0" fontId="0" fillId="3" borderId="43" xfId="0" applyFill="1" applyBorder="1" applyAlignment="1">
      <alignment/>
    </xf>
    <xf numFmtId="1" fontId="5" fillId="3" borderId="3" xfId="0" applyNumberFormat="1" applyFont="1" applyFill="1" applyBorder="1" applyAlignment="1">
      <alignment/>
    </xf>
    <xf numFmtId="0" fontId="5" fillId="2" borderId="25" xfId="0" applyFont="1" applyFill="1" applyBorder="1" applyAlignment="1" applyProtection="1">
      <alignment horizontal="left"/>
      <protection locked="0"/>
    </xf>
    <xf numFmtId="0" fontId="5" fillId="2" borderId="44" xfId="0" applyFont="1" applyFill="1" applyBorder="1" applyAlignment="1" applyProtection="1">
      <alignment horizontal="left"/>
      <protection locked="0"/>
    </xf>
    <xf numFmtId="14" fontId="4" fillId="3" borderId="33" xfId="0" applyNumberFormat="1" applyFont="1" applyFill="1" applyBorder="1" applyAlignment="1">
      <alignment horizontal="right"/>
    </xf>
    <xf numFmtId="0" fontId="4" fillId="3" borderId="42" xfId="0" applyNumberFormat="1" applyFont="1" applyFill="1" applyBorder="1" applyAlignment="1">
      <alignment horizontal="center"/>
    </xf>
    <xf numFmtId="0" fontId="6" fillId="3" borderId="42" xfId="0" applyFont="1" applyFill="1" applyBorder="1" applyAlignment="1" quotePrefix="1">
      <alignment/>
    </xf>
    <xf numFmtId="0" fontId="0" fillId="3" borderId="8" xfId="0" applyFill="1" applyBorder="1" applyAlignment="1">
      <alignment/>
    </xf>
    <xf numFmtId="0" fontId="6" fillId="3" borderId="45" xfId="0" applyFont="1" applyFill="1" applyBorder="1" applyAlignment="1">
      <alignment horizontal="center"/>
    </xf>
    <xf numFmtId="0" fontId="14" fillId="3" borderId="25" xfId="0" applyFont="1" applyFill="1" applyBorder="1" applyAlignment="1">
      <alignment/>
    </xf>
    <xf numFmtId="0" fontId="0" fillId="3" borderId="9" xfId="0" applyFill="1" applyBorder="1" applyAlignment="1">
      <alignment/>
    </xf>
    <xf numFmtId="1" fontId="5" fillId="3" borderId="46" xfId="0" applyNumberFormat="1" applyFont="1" applyFill="1" applyBorder="1" applyAlignment="1">
      <alignment/>
    </xf>
    <xf numFmtId="0" fontId="5" fillId="2" borderId="39" xfId="0" applyFont="1" applyFill="1" applyBorder="1" applyAlignment="1" applyProtection="1">
      <alignment/>
      <protection locked="0"/>
    </xf>
    <xf numFmtId="0" fontId="5" fillId="3" borderId="40" xfId="0" applyFont="1" applyFill="1" applyBorder="1" applyAlignment="1" applyProtection="1">
      <alignment/>
      <protection/>
    </xf>
    <xf numFmtId="1" fontId="5" fillId="3" borderId="41" xfId="0" applyNumberFormat="1" applyFont="1" applyFill="1" applyBorder="1" applyAlignment="1" applyProtection="1">
      <alignment horizontal="center"/>
      <protection/>
    </xf>
    <xf numFmtId="1" fontId="5" fillId="3" borderId="33" xfId="0" applyNumberFormat="1" applyFont="1" applyFill="1" applyBorder="1" applyAlignment="1" applyProtection="1">
      <alignment/>
      <protection/>
    </xf>
    <xf numFmtId="14" fontId="5" fillId="3" borderId="33" xfId="0" applyNumberFormat="1" applyFont="1" applyFill="1" applyBorder="1" applyAlignment="1" applyProtection="1">
      <alignment horizontal="right"/>
      <protection/>
    </xf>
    <xf numFmtId="1" fontId="5" fillId="3" borderId="43" xfId="0" applyNumberFormat="1" applyFont="1" applyFill="1" applyBorder="1" applyAlignment="1">
      <alignment/>
    </xf>
    <xf numFmtId="14" fontId="15" fillId="3" borderId="11" xfId="0" applyNumberFormat="1" applyFont="1" applyFill="1" applyBorder="1" applyAlignment="1">
      <alignment horizontal="center"/>
    </xf>
    <xf numFmtId="188" fontId="0" fillId="7" borderId="11" xfId="0" applyNumberFormat="1" applyFill="1" applyBorder="1" applyAlignment="1">
      <alignment horizontal="right"/>
    </xf>
    <xf numFmtId="0" fontId="4" fillId="3" borderId="11" xfId="0" applyFont="1" applyFill="1" applyBorder="1" applyAlignment="1">
      <alignment/>
    </xf>
    <xf numFmtId="2" fontId="7" fillId="3" borderId="3" xfId="19" applyNumberFormat="1" applyFont="1" applyFill="1" applyBorder="1" applyAlignment="1" applyProtection="1">
      <alignment horizontal="right"/>
      <protection/>
    </xf>
    <xf numFmtId="14" fontId="7" fillId="3" borderId="3" xfId="0" applyNumberFormat="1" applyFont="1" applyFill="1" applyBorder="1" applyAlignment="1" applyProtection="1">
      <alignment/>
      <protection/>
    </xf>
    <xf numFmtId="0" fontId="5" fillId="3" borderId="2" xfId="0" applyNumberFormat="1" applyFont="1" applyFill="1" applyBorder="1" applyAlignment="1" applyProtection="1">
      <alignment horizontal="left"/>
      <protection/>
    </xf>
    <xf numFmtId="1" fontId="5" fillId="3" borderId="2" xfId="0" applyNumberFormat="1" applyFont="1" applyFill="1" applyBorder="1" applyAlignment="1" applyProtection="1">
      <alignment horizontal="left"/>
      <protection/>
    </xf>
    <xf numFmtId="14" fontId="5" fillId="3" borderId="1" xfId="0" applyNumberFormat="1" applyFont="1" applyFill="1" applyBorder="1" applyAlignment="1" applyProtection="1">
      <alignment/>
      <protection/>
    </xf>
    <xf numFmtId="1" fontId="5" fillId="3" borderId="14" xfId="0" applyNumberFormat="1" applyFont="1" applyFill="1" applyBorder="1" applyAlignment="1" applyProtection="1">
      <alignment/>
      <protection/>
    </xf>
    <xf numFmtId="0" fontId="0" fillId="3" borderId="42" xfId="0" applyFill="1" applyBorder="1" applyAlignment="1" applyProtection="1">
      <alignment/>
      <protection/>
    </xf>
    <xf numFmtId="0" fontId="0" fillId="3" borderId="33" xfId="0" applyFill="1" applyBorder="1" applyAlignment="1" applyProtection="1">
      <alignment/>
      <protection/>
    </xf>
    <xf numFmtId="0" fontId="0" fillId="3" borderId="42" xfId="0" applyFont="1" applyFill="1" applyBorder="1" applyAlignment="1" applyProtection="1">
      <alignment horizontal="right"/>
      <protection/>
    </xf>
    <xf numFmtId="1" fontId="0" fillId="3" borderId="11" xfId="0" applyNumberFormat="1" applyFill="1" applyBorder="1" applyAlignment="1" applyProtection="1">
      <alignment/>
      <protection/>
    </xf>
    <xf numFmtId="0" fontId="15" fillId="3" borderId="0" xfId="0" applyFont="1" applyFill="1" applyBorder="1" applyAlignment="1">
      <alignment horizontal="right"/>
    </xf>
    <xf numFmtId="0" fontId="0" fillId="3" borderId="3" xfId="0" applyFill="1" applyBorder="1" applyAlignment="1">
      <alignment horizontal="left"/>
    </xf>
    <xf numFmtId="0" fontId="5" fillId="2" borderId="25" xfId="0" applyFont="1"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0" fillId="3" borderId="22" xfId="0" applyFill="1" applyBorder="1" applyAlignment="1">
      <alignment horizontal="left"/>
    </xf>
    <xf numFmtId="0" fontId="0" fillId="3" borderId="0" xfId="0" applyFill="1" applyBorder="1" applyAlignment="1" applyProtection="1">
      <alignment horizontal="left"/>
      <protection locked="0"/>
    </xf>
    <xf numFmtId="0" fontId="0" fillId="6" borderId="0" xfId="0" applyFill="1" applyBorder="1" applyAlignment="1">
      <alignment/>
    </xf>
    <xf numFmtId="0" fontId="0" fillId="6" borderId="0" xfId="0" applyFill="1" applyBorder="1" applyAlignment="1" applyProtection="1">
      <alignment/>
      <protection/>
    </xf>
    <xf numFmtId="0" fontId="0" fillId="6" borderId="0" xfId="0" applyFont="1" applyFill="1" applyBorder="1" applyAlignment="1" applyProtection="1">
      <alignment horizontal="right"/>
      <protection/>
    </xf>
    <xf numFmtId="1" fontId="0" fillId="6" borderId="0" xfId="0" applyNumberFormat="1" applyFill="1" applyBorder="1" applyAlignment="1" applyProtection="1">
      <alignment/>
      <protection/>
    </xf>
    <xf numFmtId="0" fontId="6" fillId="6" borderId="0" xfId="0" applyFont="1" applyFill="1" applyBorder="1" applyAlignment="1">
      <alignment/>
    </xf>
    <xf numFmtId="0" fontId="0" fillId="3" borderId="25" xfId="0" applyFill="1" applyBorder="1" applyAlignment="1">
      <alignment horizontal="left"/>
    </xf>
    <xf numFmtId="0" fontId="0" fillId="6" borderId="0" xfId="0" applyFill="1" applyBorder="1" applyAlignment="1">
      <alignment horizontal="left"/>
    </xf>
    <xf numFmtId="0" fontId="0" fillId="3" borderId="1" xfId="0" applyFill="1" applyBorder="1" applyAlignment="1">
      <alignment horizontal="left"/>
    </xf>
    <xf numFmtId="0" fontId="0" fillId="3" borderId="44" xfId="0" applyFill="1" applyBorder="1" applyAlignment="1">
      <alignment horizontal="left"/>
    </xf>
    <xf numFmtId="0" fontId="0" fillId="3" borderId="30" xfId="0" applyFill="1" applyBorder="1" applyAlignment="1">
      <alignment horizontal="left"/>
    </xf>
    <xf numFmtId="0" fontId="6" fillId="3" borderId="12" xfId="0" applyFont="1" applyFill="1" applyBorder="1" applyAlignment="1">
      <alignment horizontal="center"/>
    </xf>
    <xf numFmtId="0" fontId="6" fillId="6" borderId="0" xfId="0" applyFont="1" applyFill="1" applyAlignment="1">
      <alignment horizontal="right"/>
    </xf>
    <xf numFmtId="188" fontId="0" fillId="6" borderId="0" xfId="0" applyNumberFormat="1" applyFill="1" applyBorder="1" applyAlignment="1">
      <alignment horizontal="right"/>
    </xf>
    <xf numFmtId="199" fontId="0" fillId="6" borderId="4" xfId="0" applyNumberFormat="1" applyFont="1" applyFill="1" applyBorder="1" applyAlignment="1" applyProtection="1">
      <alignment horizontal="left"/>
      <protection/>
    </xf>
    <xf numFmtId="0" fontId="36" fillId="6" borderId="0" xfId="0" applyFont="1" applyFill="1" applyAlignment="1" applyProtection="1">
      <alignment/>
      <protection/>
    </xf>
    <xf numFmtId="0" fontId="36" fillId="6" borderId="0" xfId="0" applyFont="1" applyFill="1" applyAlignment="1" applyProtection="1">
      <alignment/>
      <protection locked="0"/>
    </xf>
    <xf numFmtId="0" fontId="0" fillId="2" borderId="3" xfId="0" applyFill="1" applyBorder="1" applyAlignment="1" applyProtection="1">
      <alignment horizontal="center"/>
      <protection locked="0"/>
    </xf>
    <xf numFmtId="14" fontId="5" fillId="2" borderId="3" xfId="0" applyNumberFormat="1"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4" fillId="3" borderId="0" xfId="0" applyFont="1" applyFill="1" applyAlignment="1">
      <alignment/>
    </xf>
    <xf numFmtId="188" fontId="0" fillId="3" borderId="0" xfId="0" applyNumberFormat="1" applyFill="1" applyAlignment="1">
      <alignment/>
    </xf>
    <xf numFmtId="197" fontId="0" fillId="3" borderId="0" xfId="0" applyNumberFormat="1" applyFill="1" applyAlignment="1">
      <alignment/>
    </xf>
    <xf numFmtId="194" fontId="37" fillId="3" borderId="3" xfId="0" applyNumberFormat="1" applyFont="1" applyFill="1" applyBorder="1" applyAlignment="1">
      <alignment/>
    </xf>
    <xf numFmtId="1" fontId="0" fillId="7" borderId="0" xfId="0" applyNumberFormat="1" applyFill="1" applyAlignment="1">
      <alignment horizontal="center"/>
    </xf>
    <xf numFmtId="0" fontId="4" fillId="7" borderId="11" xfId="0" applyFont="1" applyFill="1" applyBorder="1" applyAlignment="1">
      <alignment horizontal="center"/>
    </xf>
    <xf numFmtId="1" fontId="0" fillId="3" borderId="0" xfId="0" applyNumberFormat="1" applyFont="1" applyFill="1" applyBorder="1" applyAlignment="1">
      <alignment/>
    </xf>
    <xf numFmtId="1" fontId="5" fillId="3" borderId="43" xfId="0" applyNumberFormat="1" applyFont="1" applyFill="1" applyBorder="1" applyAlignment="1" applyProtection="1">
      <alignment horizontal="center"/>
      <protection/>
    </xf>
    <xf numFmtId="14" fontId="5" fillId="2" borderId="30" xfId="0" applyNumberFormat="1" applyFont="1" applyFill="1" applyBorder="1" applyAlignment="1" applyProtection="1">
      <alignment horizontal="left"/>
      <protection locked="0"/>
    </xf>
    <xf numFmtId="0" fontId="0" fillId="3" borderId="3" xfId="0" applyFill="1" applyBorder="1" applyAlignment="1">
      <alignment horizontal="left"/>
    </xf>
    <xf numFmtId="0" fontId="5" fillId="2" borderId="47" xfId="0" applyFont="1" applyFill="1" applyBorder="1" applyAlignment="1" applyProtection="1">
      <alignment horizontal="left"/>
      <protection locked="0"/>
    </xf>
    <xf numFmtId="0" fontId="4" fillId="2" borderId="25" xfId="20" applyFont="1" applyFill="1" applyBorder="1" applyProtection="1">
      <alignment/>
      <protection locked="0"/>
    </xf>
    <xf numFmtId="0" fontId="4" fillId="2" borderId="44" xfId="20" applyFont="1" applyFill="1" applyBorder="1" applyProtection="1">
      <alignment/>
      <protection locked="0"/>
    </xf>
    <xf numFmtId="0" fontId="4" fillId="2" borderId="30" xfId="20" applyFont="1" applyFill="1" applyBorder="1" applyProtection="1">
      <alignment/>
      <protection locked="0"/>
    </xf>
    <xf numFmtId="14" fontId="5" fillId="2" borderId="2" xfId="0" applyNumberFormat="1" applyFont="1" applyFill="1" applyBorder="1" applyAlignment="1" applyProtection="1">
      <alignment horizontal="left"/>
      <protection locked="0"/>
    </xf>
    <xf numFmtId="0" fontId="5" fillId="2" borderId="40" xfId="0" applyFont="1" applyFill="1" applyBorder="1" applyAlignment="1" applyProtection="1">
      <alignment horizontal="left"/>
      <protection locked="0"/>
    </xf>
    <xf numFmtId="0" fontId="0" fillId="3" borderId="0" xfId="20" applyFont="1" applyFill="1" applyAlignment="1">
      <alignment horizontal="center"/>
      <protection/>
    </xf>
    <xf numFmtId="0" fontId="5" fillId="2" borderId="3" xfId="0" applyFont="1" applyFill="1" applyBorder="1" applyAlignment="1" applyProtection="1">
      <alignment horizontal="left"/>
      <protection locked="0"/>
    </xf>
    <xf numFmtId="0" fontId="5" fillId="2" borderId="19" xfId="0" applyFont="1" applyFill="1" applyBorder="1" applyAlignment="1" applyProtection="1">
      <alignment horizontal="left"/>
      <protection locked="0"/>
    </xf>
    <xf numFmtId="0" fontId="3" fillId="2" borderId="25" xfId="20" applyFont="1" applyFill="1" applyBorder="1" applyAlignment="1" applyProtection="1">
      <alignment horizontal="left"/>
      <protection locked="0"/>
    </xf>
    <xf numFmtId="0" fontId="3" fillId="2" borderId="44" xfId="20" applyFont="1" applyFill="1" applyBorder="1" applyAlignment="1" applyProtection="1">
      <alignment horizontal="left"/>
      <protection locked="0"/>
    </xf>
    <xf numFmtId="0" fontId="3" fillId="2" borderId="30" xfId="20" applyFont="1" applyFill="1" applyBorder="1" applyAlignment="1" applyProtection="1">
      <alignment horizontal="left"/>
      <protection locked="0"/>
    </xf>
    <xf numFmtId="0" fontId="7" fillId="3" borderId="1" xfId="20" applyNumberFormat="1" applyFont="1" applyFill="1" applyBorder="1" applyAlignment="1" applyProtection="1">
      <alignment horizontal="center" wrapText="1"/>
      <protection locked="0"/>
    </xf>
    <xf numFmtId="197" fontId="7" fillId="3" borderId="3" xfId="0" applyNumberFormat="1" applyFont="1" applyFill="1" applyBorder="1" applyAlignment="1" applyProtection="1">
      <alignment horizontal="center"/>
      <protection/>
    </xf>
    <xf numFmtId="0" fontId="0" fillId="3" borderId="40" xfId="0" applyFill="1" applyBorder="1" applyAlignment="1">
      <alignment horizontal="left"/>
    </xf>
    <xf numFmtId="0" fontId="4" fillId="4" borderId="33" xfId="20" applyFont="1" applyFill="1" applyBorder="1" applyAlignment="1">
      <alignment horizontal="center"/>
      <protection/>
    </xf>
    <xf numFmtId="0" fontId="4" fillId="4" borderId="42" xfId="20" applyFont="1" applyFill="1" applyBorder="1" applyAlignment="1">
      <alignment horizontal="center"/>
      <protection/>
    </xf>
    <xf numFmtId="0" fontId="4" fillId="4" borderId="43" xfId="20" applyFont="1" applyFill="1" applyBorder="1" applyAlignment="1">
      <alignment horizontal="center"/>
      <protection/>
    </xf>
    <xf numFmtId="188" fontId="4" fillId="3" borderId="33" xfId="0" applyNumberFormat="1" applyFont="1" applyFill="1" applyBorder="1" applyAlignment="1" applyProtection="1">
      <alignment horizontal="center"/>
      <protection locked="0"/>
    </xf>
    <xf numFmtId="188" fontId="4" fillId="3" borderId="43" xfId="0" applyNumberFormat="1" applyFont="1" applyFill="1" applyBorder="1" applyAlignment="1" applyProtection="1">
      <alignment horizontal="center"/>
      <protection locked="0"/>
    </xf>
    <xf numFmtId="0" fontId="5" fillId="2" borderId="41"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14" fontId="5" fillId="3" borderId="0" xfId="0" applyNumberFormat="1" applyFont="1" applyFill="1" applyAlignment="1">
      <alignment horizontal="left"/>
    </xf>
    <xf numFmtId="0" fontId="7" fillId="4" borderId="33" xfId="0" applyFont="1" applyFill="1" applyBorder="1" applyAlignment="1">
      <alignment horizontal="center"/>
    </xf>
    <xf numFmtId="0" fontId="7" fillId="4" borderId="42" xfId="0" applyFont="1" applyFill="1" applyBorder="1" applyAlignment="1">
      <alignment horizontal="center"/>
    </xf>
    <xf numFmtId="0" fontId="7" fillId="4" borderId="43" xfId="0" applyFont="1" applyFill="1" applyBorder="1" applyAlignment="1">
      <alignment horizontal="center"/>
    </xf>
    <xf numFmtId="0" fontId="7" fillId="4" borderId="33" xfId="0" applyFont="1" applyFill="1" applyBorder="1" applyAlignment="1">
      <alignment horizontal="center"/>
    </xf>
    <xf numFmtId="0" fontId="7" fillId="4" borderId="42" xfId="0" applyFont="1" applyFill="1" applyBorder="1" applyAlignment="1">
      <alignment horizontal="center"/>
    </xf>
    <xf numFmtId="0" fontId="7" fillId="4" borderId="43" xfId="0" applyFont="1" applyFill="1" applyBorder="1" applyAlignment="1">
      <alignment horizontal="center"/>
    </xf>
    <xf numFmtId="0" fontId="5" fillId="2" borderId="25" xfId="0" applyFont="1"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5" fillId="2" borderId="35" xfId="0" applyFont="1" applyFill="1" applyBorder="1" applyAlignment="1" applyProtection="1">
      <alignment/>
      <protection locked="0"/>
    </xf>
    <xf numFmtId="0" fontId="5" fillId="2" borderId="0" xfId="0" applyFont="1" applyFill="1" applyBorder="1" applyAlignment="1" applyProtection="1">
      <alignment/>
      <protection locked="0"/>
    </xf>
    <xf numFmtId="0" fontId="5" fillId="2" borderId="36" xfId="0" applyFont="1" applyFill="1" applyBorder="1" applyAlignment="1" applyProtection="1">
      <alignment/>
      <protection locked="0"/>
    </xf>
    <xf numFmtId="0" fontId="4" fillId="3" borderId="25" xfId="0" applyFont="1" applyFill="1" applyBorder="1" applyAlignment="1">
      <alignment horizontal="left"/>
    </xf>
    <xf numFmtId="0" fontId="4" fillId="3" borderId="44" xfId="0" applyFont="1" applyFill="1" applyBorder="1" applyAlignment="1">
      <alignment horizontal="left"/>
    </xf>
    <xf numFmtId="0" fontId="4" fillId="3" borderId="30" xfId="0" applyFont="1" applyFill="1" applyBorder="1" applyAlignment="1">
      <alignment horizontal="left"/>
    </xf>
    <xf numFmtId="0" fontId="5" fillId="2" borderId="25" xfId="0" applyFont="1" applyFill="1" applyBorder="1" applyAlignment="1" applyProtection="1">
      <alignment horizontal="left"/>
      <protection locked="0"/>
    </xf>
    <xf numFmtId="0" fontId="5" fillId="2" borderId="44" xfId="0" applyFont="1" applyFill="1" applyBorder="1" applyAlignment="1" applyProtection="1">
      <alignment horizontal="left"/>
      <protection locked="0"/>
    </xf>
    <xf numFmtId="0" fontId="5" fillId="2" borderId="30" xfId="0" applyFont="1" applyFill="1" applyBorder="1" applyAlignment="1" applyProtection="1">
      <alignment horizontal="left"/>
      <protection locked="0"/>
    </xf>
    <xf numFmtId="0" fontId="5" fillId="2" borderId="37"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38" xfId="0" applyFont="1" applyFill="1" applyBorder="1" applyAlignment="1" applyProtection="1">
      <alignment horizontal="left"/>
      <protection locked="0"/>
    </xf>
    <xf numFmtId="0" fontId="7" fillId="3" borderId="37" xfId="20" applyNumberFormat="1" applyFont="1" applyFill="1" applyBorder="1" applyAlignment="1" applyProtection="1">
      <alignment horizontal="center" wrapText="1"/>
      <protection locked="0"/>
    </xf>
    <xf numFmtId="0" fontId="7" fillId="3" borderId="4" xfId="20" applyNumberFormat="1" applyFont="1" applyFill="1" applyBorder="1" applyAlignment="1" applyProtection="1">
      <alignment horizontal="center" wrapText="1"/>
      <protection locked="0"/>
    </xf>
    <xf numFmtId="0" fontId="0" fillId="3" borderId="22" xfId="0" applyFill="1" applyBorder="1" applyAlignment="1">
      <alignment horizontal="left"/>
    </xf>
    <xf numFmtId="0" fontId="9" fillId="4" borderId="33" xfId="0" applyFont="1" applyFill="1" applyBorder="1" applyAlignment="1">
      <alignment horizontal="center"/>
    </xf>
    <xf numFmtId="0" fontId="9" fillId="4" borderId="42" xfId="0" applyFont="1" applyFill="1" applyBorder="1" applyAlignment="1">
      <alignment horizontal="center"/>
    </xf>
    <xf numFmtId="0" fontId="9" fillId="4" borderId="43" xfId="0" applyFont="1" applyFill="1" applyBorder="1" applyAlignment="1">
      <alignment horizontal="center"/>
    </xf>
    <xf numFmtId="0" fontId="5" fillId="3" borderId="0" xfId="20" applyFont="1" applyFill="1" applyBorder="1" applyAlignment="1">
      <alignment horizontal="center"/>
      <protection/>
    </xf>
    <xf numFmtId="0" fontId="5" fillId="3" borderId="48" xfId="20" applyFont="1" applyFill="1" applyBorder="1" applyAlignment="1">
      <alignment horizontal="center"/>
      <protection/>
    </xf>
    <xf numFmtId="0" fontId="7" fillId="2" borderId="41" xfId="0" applyFont="1" applyFill="1" applyBorder="1" applyAlignment="1" applyProtection="1">
      <alignment horizontal="left"/>
      <protection locked="0"/>
    </xf>
    <xf numFmtId="0" fontId="7" fillId="2" borderId="8" xfId="0" applyFont="1" applyFill="1" applyBorder="1" applyAlignment="1" applyProtection="1">
      <alignment horizontal="left"/>
      <protection locked="0"/>
    </xf>
    <xf numFmtId="0" fontId="7" fillId="2" borderId="9" xfId="0" applyFont="1" applyFill="1" applyBorder="1" applyAlignment="1" applyProtection="1">
      <alignment horizontal="left"/>
      <protection locked="0"/>
    </xf>
    <xf numFmtId="0" fontId="18" fillId="6" borderId="22" xfId="0" applyFont="1" applyFill="1" applyBorder="1" applyAlignment="1" applyProtection="1">
      <alignment horizontal="center"/>
      <protection/>
    </xf>
    <xf numFmtId="0" fontId="18" fillId="6" borderId="23" xfId="0" applyFont="1" applyFill="1" applyBorder="1" applyAlignment="1" applyProtection="1">
      <alignment horizontal="center"/>
      <protection/>
    </xf>
    <xf numFmtId="193" fontId="4" fillId="6" borderId="20" xfId="0" applyNumberFormat="1" applyFont="1" applyFill="1" applyBorder="1" applyAlignment="1" applyProtection="1">
      <alignment horizontal="center"/>
      <protection/>
    </xf>
    <xf numFmtId="193" fontId="4" fillId="6" borderId="21" xfId="0" applyNumberFormat="1" applyFont="1" applyFill="1" applyBorder="1" applyAlignment="1" applyProtection="1">
      <alignment horizontal="center"/>
      <protection/>
    </xf>
    <xf numFmtId="0" fontId="0" fillId="6" borderId="25" xfId="0" applyFont="1" applyFill="1" applyBorder="1" applyAlignment="1" applyProtection="1">
      <alignment horizontal="left" vertical="center"/>
      <protection/>
    </xf>
    <xf numFmtId="0" fontId="0" fillId="6" borderId="44" xfId="0" applyFont="1" applyFill="1" applyBorder="1" applyAlignment="1" applyProtection="1">
      <alignment horizontal="left" vertical="center"/>
      <protection/>
    </xf>
    <xf numFmtId="0" fontId="0" fillId="6" borderId="30" xfId="0" applyFont="1" applyFill="1" applyBorder="1" applyAlignment="1" applyProtection="1">
      <alignment horizontal="left" vertical="center"/>
      <protection/>
    </xf>
    <xf numFmtId="0" fontId="9" fillId="6" borderId="0" xfId="0" applyFont="1" applyFill="1" applyAlignment="1" applyProtection="1">
      <alignment horizontal="center"/>
      <protection/>
    </xf>
    <xf numFmtId="0" fontId="5" fillId="6" borderId="0" xfId="0" applyFont="1" applyFill="1" applyAlignment="1" applyProtection="1">
      <alignment horizontal="center"/>
      <protection/>
    </xf>
    <xf numFmtId="0" fontId="0" fillId="6" borderId="0" xfId="0" applyFill="1" applyAlignment="1" applyProtection="1">
      <alignment/>
      <protection/>
    </xf>
    <xf numFmtId="0" fontId="0" fillId="6" borderId="0" xfId="0" applyFont="1" applyFill="1" applyAlignment="1" applyProtection="1">
      <alignment vertical="center"/>
      <protection/>
    </xf>
    <xf numFmtId="0" fontId="13" fillId="6" borderId="49" xfId="0" applyFont="1" applyFill="1" applyBorder="1" applyAlignment="1" applyProtection="1">
      <alignment horizontal="left"/>
      <protection/>
    </xf>
    <xf numFmtId="0" fontId="13" fillId="6" borderId="50" xfId="0" applyFont="1" applyFill="1" applyBorder="1" applyAlignment="1" applyProtection="1">
      <alignment horizontal="left"/>
      <protection/>
    </xf>
    <xf numFmtId="0" fontId="13" fillId="6" borderId="31" xfId="0" applyFont="1" applyFill="1" applyBorder="1" applyAlignment="1" applyProtection="1">
      <alignment horizontal="left"/>
      <protection/>
    </xf>
    <xf numFmtId="197" fontId="7" fillId="6" borderId="42" xfId="0" applyNumberFormat="1" applyFont="1" applyFill="1" applyBorder="1" applyAlignment="1" applyProtection="1">
      <alignment horizontal="center"/>
      <protection/>
    </xf>
    <xf numFmtId="197" fontId="7" fillId="6" borderId="43" xfId="0" applyNumberFormat="1" applyFont="1" applyFill="1" applyBorder="1" applyAlignment="1" applyProtection="1">
      <alignment horizontal="center"/>
      <protection/>
    </xf>
    <xf numFmtId="14" fontId="13" fillId="2" borderId="25" xfId="0" applyNumberFormat="1" applyFont="1" applyFill="1" applyBorder="1" applyAlignment="1" applyProtection="1">
      <alignment horizontal="center"/>
      <protection locked="0"/>
    </xf>
    <xf numFmtId="14" fontId="13" fillId="2" borderId="30" xfId="0" applyNumberFormat="1" applyFont="1" applyFill="1" applyBorder="1" applyAlignment="1" applyProtection="1">
      <alignment horizontal="center"/>
      <protection locked="0"/>
    </xf>
    <xf numFmtId="0" fontId="4" fillId="6" borderId="51" xfId="0" applyFont="1" applyFill="1" applyBorder="1" applyAlignment="1" applyProtection="1">
      <alignment horizontal="left" wrapText="1"/>
      <protection/>
    </xf>
    <xf numFmtId="0" fontId="4" fillId="6" borderId="52" xfId="0" applyFont="1" applyFill="1" applyBorder="1" applyAlignment="1" applyProtection="1">
      <alignment horizontal="left" wrapText="1"/>
      <protection/>
    </xf>
    <xf numFmtId="0" fontId="4" fillId="6" borderId="53" xfId="0" applyFont="1" applyFill="1" applyBorder="1" applyAlignment="1" applyProtection="1">
      <alignment horizontal="left" wrapText="1"/>
      <protection/>
    </xf>
    <xf numFmtId="0" fontId="4" fillId="6" borderId="52" xfId="0" applyFont="1" applyFill="1" applyBorder="1" applyAlignment="1" applyProtection="1">
      <alignment horizontal="left"/>
      <protection/>
    </xf>
    <xf numFmtId="0" fontId="4" fillId="6" borderId="53" xfId="0" applyFont="1" applyFill="1" applyBorder="1" applyAlignment="1" applyProtection="1">
      <alignment horizontal="left"/>
      <protection/>
    </xf>
    <xf numFmtId="0" fontId="13" fillId="6" borderId="45" xfId="0" applyFont="1" applyFill="1" applyBorder="1" applyAlignment="1" applyProtection="1">
      <alignment horizontal="left" wrapText="1"/>
      <protection/>
    </xf>
    <xf numFmtId="0" fontId="13" fillId="6" borderId="0" xfId="0" applyFont="1" applyFill="1" applyBorder="1" applyAlignment="1" applyProtection="1">
      <alignment horizontal="left" wrapText="1"/>
      <protection/>
    </xf>
    <xf numFmtId="0" fontId="13" fillId="6" borderId="48" xfId="0" applyFont="1" applyFill="1" applyBorder="1" applyAlignment="1" applyProtection="1">
      <alignment horizontal="left" wrapText="1"/>
      <protection/>
    </xf>
    <xf numFmtId="0" fontId="32" fillId="6" borderId="0" xfId="0" applyFont="1" applyFill="1" applyAlignment="1" applyProtection="1">
      <alignment horizontal="left" wrapText="1"/>
      <protection/>
    </xf>
    <xf numFmtId="0" fontId="13" fillId="6" borderId="54" xfId="0" applyFont="1" applyFill="1" applyBorder="1" applyAlignment="1" applyProtection="1">
      <alignment horizontal="left" wrapText="1"/>
      <protection/>
    </xf>
    <xf numFmtId="0" fontId="13" fillId="6" borderId="55" xfId="0" applyFont="1" applyFill="1" applyBorder="1" applyAlignment="1" applyProtection="1">
      <alignment horizontal="left"/>
      <protection/>
    </xf>
    <xf numFmtId="0" fontId="13" fillId="6" borderId="56" xfId="0" applyFont="1" applyFill="1" applyBorder="1" applyAlignment="1" applyProtection="1">
      <alignment horizontal="left"/>
      <protection/>
    </xf>
    <xf numFmtId="0" fontId="33" fillId="3" borderId="16" xfId="0" applyFont="1" applyFill="1" applyBorder="1" applyAlignment="1" applyProtection="1">
      <alignment horizontal="center"/>
      <protection/>
    </xf>
    <xf numFmtId="14" fontId="13" fillId="2" borderId="37" xfId="0" applyNumberFormat="1" applyFont="1" applyFill="1" applyBorder="1" applyAlignment="1" applyProtection="1">
      <alignment horizontal="center"/>
      <protection locked="0"/>
    </xf>
    <xf numFmtId="14" fontId="13" fillId="2" borderId="38" xfId="0" applyNumberFormat="1" applyFont="1" applyFill="1" applyBorder="1" applyAlignment="1" applyProtection="1">
      <alignment horizontal="center"/>
      <protection locked="0"/>
    </xf>
    <xf numFmtId="0" fontId="8" fillId="6" borderId="54" xfId="0" applyFont="1" applyFill="1" applyBorder="1" applyAlignment="1" applyProtection="1">
      <alignment horizontal="left" wrapText="1"/>
      <protection/>
    </xf>
    <xf numFmtId="0" fontId="13" fillId="6" borderId="55" xfId="0" applyFont="1" applyFill="1" applyBorder="1" applyAlignment="1" applyProtection="1">
      <alignment horizontal="left" wrapText="1"/>
      <protection/>
    </xf>
    <xf numFmtId="0" fontId="13" fillId="6" borderId="56" xfId="0" applyFont="1" applyFill="1" applyBorder="1" applyAlignment="1" applyProtection="1">
      <alignment horizontal="left" wrapText="1"/>
      <protection/>
    </xf>
    <xf numFmtId="0" fontId="9" fillId="3" borderId="0" xfId="0" applyFont="1" applyFill="1" applyAlignment="1" applyProtection="1">
      <alignment horizontal="center"/>
      <protection/>
    </xf>
    <xf numFmtId="0" fontId="5" fillId="3" borderId="0" xfId="0" applyFont="1" applyFill="1" applyAlignment="1" applyProtection="1">
      <alignment horizontal="center"/>
      <protection/>
    </xf>
    <xf numFmtId="0" fontId="18" fillId="3" borderId="22" xfId="0" applyFont="1" applyFill="1" applyBorder="1" applyAlignment="1" applyProtection="1">
      <alignment horizontal="center"/>
      <protection/>
    </xf>
    <xf numFmtId="0" fontId="18" fillId="3" borderId="23" xfId="0" applyFont="1" applyFill="1" applyBorder="1" applyAlignment="1" applyProtection="1">
      <alignment horizontal="center"/>
      <protection/>
    </xf>
    <xf numFmtId="197" fontId="7" fillId="3" borderId="42" xfId="0" applyNumberFormat="1" applyFont="1" applyFill="1" applyBorder="1" applyAlignment="1" applyProtection="1">
      <alignment horizontal="center"/>
      <protection/>
    </xf>
    <xf numFmtId="197" fontId="7" fillId="3" borderId="43" xfId="0" applyNumberFormat="1" applyFont="1" applyFill="1" applyBorder="1" applyAlignment="1" applyProtection="1">
      <alignment horizontal="center"/>
      <protection/>
    </xf>
    <xf numFmtId="0" fontId="15" fillId="0" borderId="3" xfId="0" applyFont="1" applyFill="1" applyBorder="1" applyAlignment="1">
      <alignment horizontal="left"/>
    </xf>
    <xf numFmtId="0" fontId="37" fillId="3" borderId="25" xfId="0" applyFont="1" applyFill="1" applyBorder="1" applyAlignment="1">
      <alignment horizontal="left"/>
    </xf>
    <xf numFmtId="0" fontId="37" fillId="3" borderId="44" xfId="0" applyFont="1" applyFill="1" applyBorder="1" applyAlignment="1">
      <alignment horizontal="left"/>
    </xf>
    <xf numFmtId="0" fontId="37" fillId="3" borderId="30" xfId="0" applyFont="1" applyFill="1" applyBorder="1" applyAlignment="1">
      <alignment horizontal="left"/>
    </xf>
    <xf numFmtId="0" fontId="15" fillId="0" borderId="25" xfId="0" applyFont="1" applyBorder="1" applyAlignment="1">
      <alignment horizontal="left"/>
    </xf>
    <xf numFmtId="0" fontId="15" fillId="0" borderId="44" xfId="0" applyFont="1" applyBorder="1" applyAlignment="1">
      <alignment horizontal="left"/>
    </xf>
    <xf numFmtId="0" fontId="15" fillId="0" borderId="30" xfId="0" applyFont="1" applyBorder="1" applyAlignment="1">
      <alignment horizontal="left"/>
    </xf>
    <xf numFmtId="0" fontId="15" fillId="0" borderId="3" xfId="0" applyFont="1" applyFill="1" applyBorder="1" applyAlignment="1">
      <alignment horizontal="left"/>
    </xf>
    <xf numFmtId="0" fontId="37" fillId="3" borderId="3" xfId="0" applyFont="1" applyFill="1" applyBorder="1" applyAlignment="1">
      <alignment horizontal="left"/>
    </xf>
    <xf numFmtId="14" fontId="37" fillId="3" borderId="3" xfId="0" applyNumberFormat="1"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personalakte"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74"/>
  <sheetViews>
    <sheetView workbookViewId="0" topLeftCell="A34">
      <selection activeCell="C30" sqref="C30"/>
    </sheetView>
  </sheetViews>
  <sheetFormatPr defaultColWidth="11.421875" defaultRowHeight="12.75"/>
  <cols>
    <col min="1" max="6" width="11.421875" style="220" customWidth="1"/>
    <col min="7" max="7" width="17.00390625" style="220" customWidth="1"/>
    <col min="8" max="16384" width="11.421875" style="220" customWidth="1"/>
  </cols>
  <sheetData>
    <row r="1" ht="20.25">
      <c r="A1" s="226" t="s">
        <v>238</v>
      </c>
    </row>
    <row r="3" ht="12.75">
      <c r="A3" s="220" t="s">
        <v>239</v>
      </c>
    </row>
    <row r="4" ht="12.75">
      <c r="A4" s="220" t="s">
        <v>240</v>
      </c>
    </row>
    <row r="5" ht="12.75">
      <c r="A5" s="220" t="s">
        <v>241</v>
      </c>
    </row>
    <row r="6" ht="12.75">
      <c r="A6" s="220" t="s">
        <v>308</v>
      </c>
    </row>
    <row r="8" ht="12.75">
      <c r="A8" s="227" t="s">
        <v>242</v>
      </c>
    </row>
    <row r="9" ht="12.75">
      <c r="A9" s="220" t="s">
        <v>284</v>
      </c>
    </row>
    <row r="10" ht="12.75">
      <c r="A10" s="220" t="s">
        <v>243</v>
      </c>
    </row>
    <row r="11" ht="12.75">
      <c r="A11" s="220" t="s">
        <v>244</v>
      </c>
    </row>
    <row r="13" ht="12.75">
      <c r="A13" s="227" t="s">
        <v>249</v>
      </c>
    </row>
    <row r="14" ht="12.75">
      <c r="A14" s="220" t="s">
        <v>250</v>
      </c>
    </row>
    <row r="16" ht="12.75">
      <c r="A16" s="220" t="s">
        <v>335</v>
      </c>
    </row>
    <row r="17" ht="12.75">
      <c r="A17" s="220" t="s">
        <v>336</v>
      </c>
    </row>
    <row r="18" ht="12.75">
      <c r="A18" s="220" t="s">
        <v>337</v>
      </c>
    </row>
    <row r="20" ht="12.75">
      <c r="A20" s="220" t="s">
        <v>338</v>
      </c>
    </row>
    <row r="21" ht="12.75">
      <c r="A21" s="220" t="s">
        <v>339</v>
      </c>
    </row>
    <row r="22" ht="12.75">
      <c r="A22" s="220" t="s">
        <v>340</v>
      </c>
    </row>
    <row r="24" ht="12.75">
      <c r="A24" s="220" t="s">
        <v>309</v>
      </c>
    </row>
    <row r="25" ht="12.75">
      <c r="A25" s="220" t="s">
        <v>252</v>
      </c>
    </row>
    <row r="27" ht="12.75">
      <c r="A27" s="220" t="s">
        <v>310</v>
      </c>
    </row>
    <row r="29" ht="12.75">
      <c r="A29" s="220" t="s">
        <v>261</v>
      </c>
    </row>
    <row r="30" ht="12.75">
      <c r="A30" s="220" t="s">
        <v>262</v>
      </c>
    </row>
    <row r="32" ht="12.75">
      <c r="A32" s="220" t="s">
        <v>253</v>
      </c>
    </row>
    <row r="33" ht="12.75">
      <c r="A33" s="220" t="s">
        <v>254</v>
      </c>
    </row>
    <row r="34" ht="12.75">
      <c r="A34" s="220" t="s">
        <v>255</v>
      </c>
    </row>
    <row r="35" ht="12.75">
      <c r="A35" s="220" t="s">
        <v>256</v>
      </c>
    </row>
    <row r="37" ht="12.75">
      <c r="A37" s="220" t="s">
        <v>296</v>
      </c>
    </row>
    <row r="38" ht="12.75">
      <c r="A38" s="220" t="s">
        <v>297</v>
      </c>
    </row>
    <row r="39" ht="12.75">
      <c r="A39" s="220" t="s">
        <v>328</v>
      </c>
    </row>
    <row r="40" ht="12.75">
      <c r="A40" s="220" t="s">
        <v>327</v>
      </c>
    </row>
    <row r="41" ht="12.75">
      <c r="A41" s="220" t="s">
        <v>325</v>
      </c>
    </row>
    <row r="42" ht="12.75">
      <c r="A42" s="220" t="s">
        <v>326</v>
      </c>
    </row>
    <row r="44" spans="1:3" ht="12.75">
      <c r="A44" s="220" t="s">
        <v>258</v>
      </c>
      <c r="C44" s="220" t="s">
        <v>257</v>
      </c>
    </row>
    <row r="45" spans="1:3" ht="12.75">
      <c r="A45" s="220" t="s">
        <v>259</v>
      </c>
      <c r="C45" s="220" t="s">
        <v>260</v>
      </c>
    </row>
    <row r="46" spans="1:3" ht="12.75">
      <c r="A46" s="220" t="s">
        <v>294</v>
      </c>
      <c r="C46" s="220" t="s">
        <v>295</v>
      </c>
    </row>
    <row r="48" ht="12.75">
      <c r="A48" s="220" t="s">
        <v>313</v>
      </c>
    </row>
    <row r="49" ht="12.75">
      <c r="A49" s="220" t="s">
        <v>312</v>
      </c>
    </row>
    <row r="51" ht="12.75">
      <c r="A51" s="220" t="s">
        <v>311</v>
      </c>
    </row>
    <row r="53" ht="12.75">
      <c r="A53" s="220" t="s">
        <v>275</v>
      </c>
    </row>
    <row r="55" ht="12.75">
      <c r="A55" s="220" t="s">
        <v>333</v>
      </c>
    </row>
    <row r="56" ht="12.75">
      <c r="A56" s="220" t="s">
        <v>334</v>
      </c>
    </row>
    <row r="58" ht="12.75">
      <c r="A58" s="227" t="s">
        <v>267</v>
      </c>
    </row>
    <row r="59" ht="12.75">
      <c r="A59" s="220" t="s">
        <v>268</v>
      </c>
    </row>
    <row r="61" ht="12.75">
      <c r="A61" s="227" t="s">
        <v>269</v>
      </c>
    </row>
    <row r="62" ht="12.75">
      <c r="A62" s="265" t="s">
        <v>283</v>
      </c>
    </row>
    <row r="63" ht="12.75">
      <c r="A63" s="265"/>
    </row>
    <row r="64" ht="12.75">
      <c r="A64" s="265" t="s">
        <v>306</v>
      </c>
    </row>
    <row r="65" ht="12.75">
      <c r="A65" s="265" t="s">
        <v>307</v>
      </c>
    </row>
    <row r="66" ht="12.75">
      <c r="A66" s="265" t="s">
        <v>314</v>
      </c>
    </row>
    <row r="67" ht="12.75">
      <c r="A67" s="265" t="s">
        <v>315</v>
      </c>
    </row>
    <row r="68" ht="12.75">
      <c r="A68" s="265"/>
    </row>
    <row r="69" ht="12.75">
      <c r="A69" s="227" t="s">
        <v>272</v>
      </c>
    </row>
    <row r="70" ht="12.75">
      <c r="A70" s="220" t="s">
        <v>273</v>
      </c>
    </row>
    <row r="73" spans="1:2" ht="12.75">
      <c r="A73" s="220" t="s">
        <v>274</v>
      </c>
      <c r="B73" s="220" t="s">
        <v>341</v>
      </c>
    </row>
    <row r="74" ht="12.75">
      <c r="A74" s="220" t="s">
        <v>342</v>
      </c>
    </row>
  </sheetData>
  <sheetProtection password="C59E" sheet="1" objects="1" scenarios="1"/>
  <printOptions/>
  <pageMargins left="0.7874015748031497" right="0.7086614173228347" top="0.984251968503937" bottom="0.7874015748031497" header="0.5118110236220472" footer="0.5118110236220472"/>
  <pageSetup horizontalDpi="600" verticalDpi="600" orientation="portrait" paperSize="9" r:id="rId1"/>
  <headerFooter alignWithMargins="0">
    <oddHeader>&amp;LAnlage 6</oddHeader>
  </headerFooter>
</worksheet>
</file>

<file path=xl/worksheets/sheet2.xml><?xml version="1.0" encoding="utf-8"?>
<worksheet xmlns="http://schemas.openxmlformats.org/spreadsheetml/2006/main" xmlns:r="http://schemas.openxmlformats.org/officeDocument/2006/relationships">
  <dimension ref="A1:V56"/>
  <sheetViews>
    <sheetView zoomScale="80" zoomScaleNormal="80" workbookViewId="0" topLeftCell="A40">
      <selection activeCell="F41" sqref="F41"/>
    </sheetView>
  </sheetViews>
  <sheetFormatPr defaultColWidth="11.421875" defaultRowHeight="12.75"/>
  <cols>
    <col min="1" max="1" width="12.8515625" style="3" customWidth="1"/>
    <col min="2" max="2" width="11.7109375" style="3" customWidth="1"/>
    <col min="3" max="3" width="12.00390625" style="3" customWidth="1"/>
    <col min="4" max="4" width="4.7109375" style="3" customWidth="1"/>
    <col min="5" max="5" width="12.7109375" style="3" customWidth="1"/>
    <col min="6" max="6" width="15.57421875" style="3" bestFit="1" customWidth="1"/>
    <col min="7" max="7" width="12.28125" style="3" customWidth="1"/>
    <col min="8" max="8" width="13.00390625" style="3" customWidth="1"/>
    <col min="9" max="9" width="3.28125" style="3" hidden="1" customWidth="1"/>
    <col min="10" max="21" width="11.57421875" style="3" hidden="1" customWidth="1"/>
    <col min="22" max="22" width="11.421875" style="3" hidden="1" customWidth="1"/>
    <col min="23" max="16384" width="11.421875" style="3" customWidth="1"/>
  </cols>
  <sheetData>
    <row r="1" spans="1:22" ht="15.75">
      <c r="A1" s="379" t="s">
        <v>0</v>
      </c>
      <c r="B1" s="380"/>
      <c r="C1" s="380"/>
      <c r="D1" s="380"/>
      <c r="E1" s="380"/>
      <c r="F1" s="381"/>
      <c r="G1" s="17" t="s">
        <v>1</v>
      </c>
      <c r="H1" s="51"/>
      <c r="J1" s="3">
        <f>365/12</f>
        <v>30.416666666666668</v>
      </c>
      <c r="L1" s="3">
        <v>365</v>
      </c>
      <c r="M1" s="3">
        <f>$L$1*3</f>
        <v>1095</v>
      </c>
      <c r="N1" s="3">
        <f>$L$1*4</f>
        <v>1460</v>
      </c>
      <c r="O1" s="3">
        <f>$L$1*5</f>
        <v>1825</v>
      </c>
      <c r="P1" s="3">
        <f>$L$1*6</f>
        <v>2190</v>
      </c>
      <c r="Q1" s="3">
        <f>$L$1*7</f>
        <v>2555</v>
      </c>
      <c r="R1" s="3">
        <f>$L$1*8</f>
        <v>2920</v>
      </c>
      <c r="S1" s="3">
        <f>$L$1*10</f>
        <v>3650</v>
      </c>
      <c r="T1" s="3">
        <f>$L$1*12</f>
        <v>4380</v>
      </c>
      <c r="U1" s="3">
        <f>$L$1*15</f>
        <v>5475</v>
      </c>
      <c r="V1" s="3">
        <f>$L$1*15</f>
        <v>5475</v>
      </c>
    </row>
    <row r="2" spans="1:22" ht="14.25">
      <c r="A2" s="5" t="s">
        <v>226</v>
      </c>
      <c r="G2" s="18" t="s">
        <v>2</v>
      </c>
      <c r="H2" s="52"/>
      <c r="L2" s="3">
        <v>1</v>
      </c>
      <c r="M2" s="3">
        <v>3</v>
      </c>
      <c r="N2" s="3">
        <v>4</v>
      </c>
      <c r="O2" s="3">
        <v>5</v>
      </c>
      <c r="P2" s="3">
        <v>6</v>
      </c>
      <c r="Q2" s="3">
        <v>7</v>
      </c>
      <c r="R2" s="3">
        <v>8</v>
      </c>
      <c r="S2" s="3">
        <v>10</v>
      </c>
      <c r="T2" s="3">
        <v>12</v>
      </c>
      <c r="U2" s="3">
        <v>15</v>
      </c>
      <c r="V2" s="3">
        <v>16</v>
      </c>
    </row>
    <row r="3" spans="1:5" ht="14.25">
      <c r="A3" s="266" t="s">
        <v>251</v>
      </c>
      <c r="D3" s="9"/>
      <c r="E3" s="5" t="s">
        <v>3</v>
      </c>
    </row>
    <row r="4" spans="1:8" ht="15">
      <c r="A4" s="396"/>
      <c r="B4" s="397"/>
      <c r="C4" s="398"/>
      <c r="D4" s="19"/>
      <c r="E4" s="363" t="s">
        <v>228</v>
      </c>
      <c r="F4" s="364"/>
      <c r="G4" s="364"/>
      <c r="H4" s="365"/>
    </row>
    <row r="5" spans="1:8" ht="15">
      <c r="A5" s="208" t="s">
        <v>247</v>
      </c>
      <c r="B5" s="205"/>
      <c r="C5" s="209"/>
      <c r="D5" s="19"/>
      <c r="E5" s="376" t="s">
        <v>247</v>
      </c>
      <c r="F5" s="377"/>
      <c r="G5" s="377"/>
      <c r="H5" s="378"/>
    </row>
    <row r="6" spans="1:8" ht="15">
      <c r="A6" s="210" t="s">
        <v>248</v>
      </c>
      <c r="B6" s="206"/>
      <c r="C6" s="211"/>
      <c r="D6" s="19"/>
      <c r="E6" s="385" t="s">
        <v>323</v>
      </c>
      <c r="F6" s="386"/>
      <c r="G6" s="386"/>
      <c r="H6" s="387"/>
    </row>
    <row r="7" spans="2:8" ht="12.75">
      <c r="B7" s="9"/>
      <c r="C7" s="14"/>
      <c r="D7" s="9"/>
      <c r="E7" s="3" t="s">
        <v>303</v>
      </c>
      <c r="F7" s="9"/>
      <c r="G7" s="9"/>
      <c r="H7" s="21" t="s">
        <v>298</v>
      </c>
    </row>
    <row r="8" spans="1:8" ht="15">
      <c r="A8" s="366" t="s">
        <v>4</v>
      </c>
      <c r="B8" s="366"/>
      <c r="C8" s="53"/>
      <c r="D8" s="6"/>
      <c r="E8" s="278"/>
      <c r="F8" s="279"/>
      <c r="G8" s="279"/>
      <c r="H8" s="37"/>
    </row>
    <row r="9" spans="4:8" ht="11.25" customHeight="1">
      <c r="D9" s="9"/>
      <c r="F9" s="9"/>
      <c r="G9" s="9"/>
      <c r="H9" s="21"/>
    </row>
    <row r="10" spans="1:21" ht="15">
      <c r="A10" s="5" t="s">
        <v>5</v>
      </c>
      <c r="B10" s="5"/>
      <c r="C10" s="53"/>
      <c r="D10" s="6"/>
      <c r="E10" s="5" t="s">
        <v>6</v>
      </c>
      <c r="F10" s="382"/>
      <c r="G10" s="383"/>
      <c r="H10" s="384"/>
      <c r="J10" s="3" t="s">
        <v>36</v>
      </c>
      <c r="K10" s="3" t="s">
        <v>40</v>
      </c>
      <c r="L10" s="3" t="s">
        <v>33</v>
      </c>
      <c r="M10" s="43" t="s">
        <v>34</v>
      </c>
      <c r="N10" s="45" t="s">
        <v>35</v>
      </c>
      <c r="O10" s="3" t="s">
        <v>41</v>
      </c>
      <c r="P10" s="3" t="s">
        <v>42</v>
      </c>
      <c r="Q10" s="3" t="s">
        <v>43</v>
      </c>
      <c r="R10" s="3" t="s">
        <v>44</v>
      </c>
      <c r="S10" s="3" t="s">
        <v>45</v>
      </c>
      <c r="T10" s="3" t="s">
        <v>46</v>
      </c>
      <c r="U10" s="3" t="s">
        <v>47</v>
      </c>
    </row>
    <row r="11" spans="1:21" ht="15">
      <c r="A11" s="6" t="s">
        <v>7</v>
      </c>
      <c r="B11" s="6"/>
      <c r="C11" s="53"/>
      <c r="D11" s="9"/>
      <c r="H11" s="21"/>
      <c r="J11" s="3">
        <f>IF(U11=1,0,1)</f>
        <v>1</v>
      </c>
      <c r="K11" s="3">
        <f>IF($B$20&lt;&gt;1,0,1)</f>
        <v>0</v>
      </c>
      <c r="L11" s="3">
        <f>IF($J$21&lt;&gt;"Tab.Bund.9V",0,1)</f>
        <v>0</v>
      </c>
      <c r="M11" s="3">
        <f>IF($J$21&lt;&gt;"Tab.VKA.9V",0,1)</f>
        <v>0</v>
      </c>
      <c r="N11" s="3">
        <f>IF($J$21&lt;&gt;"Tab.KR.8a",0,1)</f>
        <v>0</v>
      </c>
      <c r="O11" s="3">
        <f>IF(AND(AND($J$21&lt;&gt;"Tab.KR.9A",$J$21&lt;&gt;"Tab.KR.9B"),$J$21&lt;&gt;"Tab.KR.9C"),0,1)</f>
        <v>0</v>
      </c>
      <c r="P11" s="3">
        <f>IF($J$21&lt;&gt;"Tab.KR.9D",0,1)</f>
        <v>0</v>
      </c>
      <c r="Q11" s="3">
        <f>IF($J$21&lt;&gt;"Tab.KR.10A",0,1)</f>
        <v>0</v>
      </c>
      <c r="R11" s="3">
        <f>IF($J$21&lt;&gt;"Tab.KR.11A",0,1)</f>
        <v>0</v>
      </c>
      <c r="S11" s="3">
        <f>IF($J$21&lt;&gt;"Tab.KR.11B",0,1)</f>
        <v>0</v>
      </c>
      <c r="T11" s="3">
        <f>IF($J$21&lt;&gt;"Tab.KR.12A",0,1)</f>
        <v>0</v>
      </c>
      <c r="U11" s="3">
        <f>SUM(K11:T11)</f>
        <v>0</v>
      </c>
    </row>
    <row r="12" spans="1:21" ht="14.25">
      <c r="A12" s="3" t="s">
        <v>329</v>
      </c>
      <c r="C12" s="332" t="s">
        <v>331</v>
      </c>
      <c r="D12" s="6"/>
      <c r="E12" s="5" t="s">
        <v>8</v>
      </c>
      <c r="F12" s="373"/>
      <c r="G12" s="374"/>
      <c r="H12" s="375"/>
      <c r="J12" s="3">
        <f>IF(J11=0,0,IF($K8&gt;=180,6,IF($K8&gt;=120,5,IF($K8&gt;=72,4,IF($K8&gt;=36,3,IF($K8&gt;=12,2,1))))))</f>
        <v>1</v>
      </c>
      <c r="K12" s="3">
        <f>IF(K11=0,0,IF($K8&gt;=192,6,IF($K8&gt;=144,5,IF($K8&gt;=96,4,IF($K8&gt;=48,3,2)))))</f>
        <v>0</v>
      </c>
      <c r="L12" s="3">
        <f>IF(L11=0,0,IF($K8&gt;=180,4,IF($K8&gt;=72,3,IF($K8&gt;=12,2,1))))</f>
        <v>0</v>
      </c>
      <c r="M12" s="3">
        <f>IF(M11=0,0,IF($K8&gt;=180,4,IF($K8&gt;=72,4,IF($K8&gt;=36,3,IF($K8&gt;=12,2,1)))))</f>
        <v>0</v>
      </c>
      <c r="N12" s="3">
        <f>IF(N11=0,0,IF($K8&gt;=180,6,IF($K8&gt;=120,5,IF($K8&gt;=72,4,IF($K8&gt;=36,3,2)))))</f>
        <v>0</v>
      </c>
      <c r="O12" s="3">
        <f>IF(O11=0,0,IF($K8&gt;=120,5,IF($K8&gt;=60,4,3)))</f>
        <v>0</v>
      </c>
      <c r="P12" s="3">
        <f>IF(P11=0,0,IF($K8&gt;=72,5,IF($K8&gt;=48,4,3)))</f>
        <v>0</v>
      </c>
      <c r="Q12" s="3">
        <f>IF(Q11=0,0,IF($K8&gt;=60,5,IF($K8&gt;=24,4,3)))</f>
        <v>0</v>
      </c>
      <c r="R12" s="3">
        <f>IF(R11=0,0,IF($K8&gt;=84,5,IF($K8&gt;=24,4,3)))</f>
        <v>0</v>
      </c>
      <c r="S12" s="3">
        <f>IF(S11=0,0,IF($K8&gt;=108,6,IF($K8&gt;=48,5,4)))</f>
        <v>0</v>
      </c>
      <c r="T12" s="3">
        <f>IF(T11=0,0,IF($I4&gt;=120,6,IF($I4&gt;=60,5,IF($I4&gt;=24,4,3))))</f>
        <v>0</v>
      </c>
      <c r="U12" s="3">
        <f>SUM(J12:T12)</f>
        <v>1</v>
      </c>
    </row>
    <row r="13" spans="1:21" ht="14.25">
      <c r="A13" s="21" t="s">
        <v>332</v>
      </c>
      <c r="B13" s="6"/>
      <c r="C13" s="331" t="s">
        <v>345</v>
      </c>
      <c r="D13" s="6"/>
      <c r="E13" s="5"/>
      <c r="F13" s="207"/>
      <c r="G13" s="313"/>
      <c r="H13" s="313"/>
      <c r="J13" s="3">
        <f>IF(J11=0,0,$C$14)</f>
        <v>0</v>
      </c>
      <c r="K13" s="3">
        <f>IF(K11=0,0,$C$14)</f>
        <v>0</v>
      </c>
      <c r="L13" s="3">
        <f aca="true" t="shared" si="0" ref="L13:T13">IF(L11=0,0,$C$14)</f>
        <v>0</v>
      </c>
      <c r="M13" s="3">
        <f t="shared" si="0"/>
        <v>0</v>
      </c>
      <c r="N13" s="3">
        <f t="shared" si="0"/>
        <v>0</v>
      </c>
      <c r="O13" s="3">
        <f t="shared" si="0"/>
        <v>0</v>
      </c>
      <c r="P13" s="3">
        <f t="shared" si="0"/>
        <v>0</v>
      </c>
      <c r="Q13" s="3">
        <f t="shared" si="0"/>
        <v>0</v>
      </c>
      <c r="R13" s="3">
        <f>IF(R11=0,0,$C$14)</f>
        <v>0</v>
      </c>
      <c r="S13" s="3">
        <f t="shared" si="0"/>
        <v>0</v>
      </c>
      <c r="T13" s="3">
        <f t="shared" si="0"/>
        <v>0</v>
      </c>
      <c r="U13" s="3">
        <f>SUM(J13:T13)</f>
        <v>0</v>
      </c>
    </row>
    <row r="14" spans="1:21" ht="14.25">
      <c r="A14" s="21" t="s">
        <v>330</v>
      </c>
      <c r="B14" s="6"/>
      <c r="C14" s="330"/>
      <c r="D14" s="6"/>
      <c r="E14" s="207" t="s">
        <v>319</v>
      </c>
      <c r="F14" s="309"/>
      <c r="G14" s="310"/>
      <c r="H14" s="311"/>
      <c r="J14" s="3">
        <f>IF(J13=0,0,IF(J13=6,5475,IF(J13=5,3650,IF(J13=4,2190,IF(J13=3,1095,IF(J13=2,365,""))))))</f>
        <v>0</v>
      </c>
      <c r="K14" s="3">
        <f>IF(K13=0,0,IF(K13=6,5475,IF(K13=5,4380,IF(K13=4,2920,IF(K13=3,1460,IF(K13=2,0,""))))))</f>
        <v>0</v>
      </c>
      <c r="L14" s="3">
        <f>IF(L13=0,0,IF(L13=6,"",IF(L13=5,"",IF(L13=4,5475,IF(L13=3,2190,IF(L13=2,365,""))))))</f>
        <v>0</v>
      </c>
      <c r="M14" s="3">
        <f>IF(M13=0,0,IF(M13=6,"",IF(M13=5,5475,IF(M13=4,2190,IF(M13=3,1095,IF(M13=2,365,""))))))</f>
        <v>0</v>
      </c>
      <c r="N14" s="3">
        <f>IF(N13=0,0,IF(N13=6,5475,IF(N13=5,3650,IF(N13=4,2190,IF(N13=3,1095,IF(N13=2,365,""))))))</f>
        <v>0</v>
      </c>
      <c r="O14" s="3">
        <f>IF(O13=0,0,IF(O13=6,"",IF(O13=5,3650,IF(O13=4,1825,IF(O13=3,0,IF(O13=2,"",""))))))</f>
        <v>0</v>
      </c>
      <c r="P14" s="3">
        <f>IF(P13=0,0,IF(P13=6,"",IF(P13=5,2190,IF(P13=4,1460,IF(P13=3,0,IF(P13=2,"",""))))))</f>
        <v>0</v>
      </c>
      <c r="Q14" s="3">
        <f>IF(Q13=0,0,IF(Q13=6,"",IF(Q13=5,1825,IF(Q13=4,730,IF(Q13=3,0,IF(Q13=2,"",""))))))</f>
        <v>0</v>
      </c>
      <c r="R14" s="3">
        <f>IF(R13=0,0,IF(R13=6,"",IF(R13=5,2555,IF(R13=4,730,IF(R13=3,0,IF(R13=2,"",""))))))</f>
        <v>0</v>
      </c>
      <c r="S14" s="3">
        <f>IF(S13=0,0,IF(S13=6,3285,IF(S13=5,1460,IF(S13=4,0,IF(S13=3,0,IF(S13=2,"",""))))))</f>
        <v>0</v>
      </c>
      <c r="T14" s="3">
        <f>IF(T13=0,0,IF(T13=6,3650,IF(T13=5,1825,IF(T13=4,730,IF(T13=3,0,IF(T13=2,"",""))))))</f>
        <v>0</v>
      </c>
      <c r="U14" s="3">
        <f>SUM(J14:T14)</f>
        <v>0</v>
      </c>
    </row>
    <row r="15" spans="2:21" ht="13.5" thickBot="1">
      <c r="B15" s="333">
        <f>IF(AND(C12="nein",C13="ja"),"C13 bitte auf NEIN ändern !",IF(AND(C13="ja",C14=""),"bitte in C14 Stufe erfassen !",IF(AND(C13="nein",C14&gt;0),"bitte Feld C14 leeren!","")))</f>
      </c>
      <c r="C15" s="9"/>
      <c r="D15" s="9"/>
      <c r="E15" s="9"/>
      <c r="G15" s="9"/>
      <c r="J15" s="335">
        <f aca="true" t="shared" si="1" ref="J15:T15">$C$10-J14</f>
        <v>0</v>
      </c>
      <c r="K15" s="335">
        <f t="shared" si="1"/>
        <v>0</v>
      </c>
      <c r="L15" s="335">
        <f t="shared" si="1"/>
        <v>0</v>
      </c>
      <c r="M15" s="335">
        <f t="shared" si="1"/>
        <v>0</v>
      </c>
      <c r="N15" s="335">
        <f t="shared" si="1"/>
        <v>0</v>
      </c>
      <c r="O15" s="335">
        <f t="shared" si="1"/>
        <v>0</v>
      </c>
      <c r="P15" s="335">
        <f t="shared" si="1"/>
        <v>0</v>
      </c>
      <c r="Q15" s="335">
        <f t="shared" si="1"/>
        <v>0</v>
      </c>
      <c r="R15" s="335">
        <f t="shared" si="1"/>
        <v>0</v>
      </c>
      <c r="S15" s="335">
        <f t="shared" si="1"/>
        <v>0</v>
      </c>
      <c r="T15" s="335">
        <f t="shared" si="1"/>
        <v>0</v>
      </c>
      <c r="U15" s="3">
        <f>SUM(J15:T15)</f>
        <v>0</v>
      </c>
    </row>
    <row r="16" spans="1:21" ht="15.75" thickBot="1">
      <c r="A16" s="370" t="s">
        <v>224</v>
      </c>
      <c r="B16" s="371"/>
      <c r="C16" s="372"/>
      <c r="D16" s="7"/>
      <c r="F16" s="232" t="s">
        <v>9</v>
      </c>
      <c r="G16" s="38"/>
      <c r="H16" s="39"/>
      <c r="I16" s="5"/>
      <c r="J16" s="334">
        <f aca="true" t="shared" si="2" ref="J16:T16">IF(MONTH(J15)&gt;MONTH($C$10),J15-10,J15)</f>
        <v>0</v>
      </c>
      <c r="K16" s="334">
        <f t="shared" si="2"/>
        <v>0</v>
      </c>
      <c r="L16" s="334">
        <f t="shared" si="2"/>
        <v>0</v>
      </c>
      <c r="M16" s="334">
        <f t="shared" si="2"/>
        <v>0</v>
      </c>
      <c r="N16" s="334">
        <f t="shared" si="2"/>
        <v>0</v>
      </c>
      <c r="O16" s="334">
        <f t="shared" si="2"/>
        <v>0</v>
      </c>
      <c r="P16" s="334">
        <f t="shared" si="2"/>
        <v>0</v>
      </c>
      <c r="Q16" s="334">
        <f t="shared" si="2"/>
        <v>0</v>
      </c>
      <c r="R16" s="334">
        <f t="shared" si="2"/>
        <v>0</v>
      </c>
      <c r="S16" s="334">
        <f t="shared" si="2"/>
        <v>0</v>
      </c>
      <c r="T16" s="334">
        <f t="shared" si="2"/>
        <v>0</v>
      </c>
      <c r="U16" s="334">
        <f>MIN(J16:T16)</f>
        <v>0</v>
      </c>
    </row>
    <row r="17" spans="1:21" ht="15">
      <c r="A17" s="40" t="s">
        <v>13</v>
      </c>
      <c r="B17" s="40" t="s">
        <v>15</v>
      </c>
      <c r="C17" s="204" t="s">
        <v>225</v>
      </c>
      <c r="D17" s="5"/>
      <c r="F17" s="23" t="s">
        <v>10</v>
      </c>
      <c r="G17" s="218" t="s">
        <v>11</v>
      </c>
      <c r="H17" s="8" t="s">
        <v>12</v>
      </c>
      <c r="I17" s="5"/>
      <c r="U17" s="334">
        <f>IF(ISERROR(U16),"Fehler",U16)</f>
        <v>0</v>
      </c>
    </row>
    <row r="18" spans="1:21" ht="15.75" thickBot="1">
      <c r="A18" s="54"/>
      <c r="B18" s="54"/>
      <c r="C18" s="54"/>
      <c r="D18" s="6"/>
      <c r="F18" s="298">
        <f>C10</f>
        <v>0</v>
      </c>
      <c r="G18" s="217">
        <v>40</v>
      </c>
      <c r="H18" s="297">
        <f>100*G18/40</f>
        <v>100</v>
      </c>
      <c r="I18" s="5"/>
      <c r="U18" s="3" t="b">
        <f>ISERROR(U16)</f>
        <v>0</v>
      </c>
    </row>
    <row r="19" spans="1:9" ht="15.75" thickBot="1">
      <c r="A19" s="367" t="s">
        <v>233</v>
      </c>
      <c r="B19" s="368"/>
      <c r="C19" s="369"/>
      <c r="D19" s="5"/>
      <c r="F19" s="53"/>
      <c r="G19" s="217">
        <v>0</v>
      </c>
      <c r="H19" s="297">
        <f>100*G19/40</f>
        <v>0</v>
      </c>
      <c r="I19" s="5"/>
    </row>
    <row r="20" spans="1:10" ht="15.75" thickBot="1">
      <c r="A20" s="58" t="s">
        <v>346</v>
      </c>
      <c r="B20" s="246">
        <v>6</v>
      </c>
      <c r="C20" s="41" t="s">
        <v>16</v>
      </c>
      <c r="D20" s="5"/>
      <c r="F20" s="53"/>
      <c r="G20" s="217">
        <v>0</v>
      </c>
      <c r="H20" s="297">
        <f>100*G20/40</f>
        <v>0</v>
      </c>
      <c r="J20" s="17" t="str">
        <f>RIGHT(B20,1)</f>
        <v>6</v>
      </c>
    </row>
    <row r="21" spans="1:11" ht="15">
      <c r="A21" s="22" t="s">
        <v>276</v>
      </c>
      <c r="B21" s="245"/>
      <c r="C21" s="24"/>
      <c r="D21" s="5"/>
      <c r="E21" s="49">
        <f>IF(AND(A20&lt;&gt;"Tab.KR",J20="A"),"Fehler in Entgeltgruppe!",IF(AND(A20&lt;&gt;"Tab.KR",J20="B"),"Fehler in Entgeltgruppe!",IF(AND(A20&lt;&gt;"Tab.KR",J20="C"),"Fehler in Entgeltgruppe!",IF(AND(A20&lt;&gt;"Tab.KR",J20="D"),"Fehler in Entgeltgruppe!",IF(AND(A20="Tab.KR",J20="V"),"Fehler in Entgeltgruppe!",IF(AND(A20="Tab.KR",J20=""),"Fehler in Entgeltgruppe!",""))))))</f>
      </c>
      <c r="F21" s="25"/>
      <c r="G21" s="26"/>
      <c r="H21" s="5"/>
      <c r="I21" s="5"/>
      <c r="J21" s="42" t="str">
        <f>CONCATENATE(A20,A56,B20)</f>
        <v>Tab.VKA.6</v>
      </c>
      <c r="K21" s="3">
        <f>IF(OR(OR(OR(OR(OR(OR(OR(B20="9A",B20="9A"),B20="9B"),B20="9c"),B20="9D"),B20="10A"),B20="11A"),B20="12A"),9,0)</f>
        <v>0</v>
      </c>
    </row>
    <row r="22" spans="1:10" ht="18.75" customHeight="1">
      <c r="A22" s="247"/>
      <c r="B22" s="248"/>
      <c r="C22" s="249"/>
      <c r="D22" s="250"/>
      <c r="E22" s="251"/>
      <c r="F22" s="252"/>
      <c r="G22" s="253"/>
      <c r="H22" s="254"/>
      <c r="I22" s="5"/>
      <c r="J22" s="42"/>
    </row>
    <row r="23" spans="10:15" ht="15" customHeight="1" thickBot="1">
      <c r="J23" s="16"/>
      <c r="K23" s="16"/>
      <c r="L23" s="16"/>
      <c r="M23" s="16"/>
      <c r="N23" s="16"/>
      <c r="O23" s="16"/>
    </row>
    <row r="24" spans="1:15" ht="18.75" thickBot="1">
      <c r="A24" s="391" t="s">
        <v>232</v>
      </c>
      <c r="B24" s="392"/>
      <c r="C24" s="392"/>
      <c r="D24" s="392"/>
      <c r="E24" s="392"/>
      <c r="F24" s="392"/>
      <c r="G24" s="392"/>
      <c r="H24" s="393"/>
      <c r="I24" s="9"/>
      <c r="J24" s="16">
        <f>IF(I34&gt;H33,I34-H33,0)</f>
        <v>0</v>
      </c>
      <c r="K24" s="16"/>
      <c r="L24" s="16"/>
      <c r="M24" s="16"/>
      <c r="N24" s="16"/>
      <c r="O24" s="16"/>
    </row>
    <row r="25" spans="1:15" ht="14.25">
      <c r="A25" s="27" t="s">
        <v>17</v>
      </c>
      <c r="B25" s="28"/>
      <c r="C25" s="28" t="s">
        <v>18</v>
      </c>
      <c r="D25" s="29" t="s">
        <v>19</v>
      </c>
      <c r="E25" s="270" t="s">
        <v>291</v>
      </c>
      <c r="F25" s="28" t="s">
        <v>20</v>
      </c>
      <c r="G25" s="28" t="s">
        <v>21</v>
      </c>
      <c r="H25" s="271" t="s">
        <v>22</v>
      </c>
      <c r="I25" s="9"/>
      <c r="J25" s="16"/>
      <c r="K25" s="16"/>
      <c r="L25" s="233">
        <f>I34</f>
        <v>0</v>
      </c>
      <c r="M25" s="16"/>
      <c r="N25" s="16"/>
      <c r="O25" s="16"/>
    </row>
    <row r="26" spans="1:17" ht="14.25">
      <c r="A26" s="347" t="s">
        <v>285</v>
      </c>
      <c r="B26" s="341"/>
      <c r="C26" s="36"/>
      <c r="D26" s="1">
        <v>0</v>
      </c>
      <c r="E26" s="55"/>
      <c r="F26" s="36"/>
      <c r="G26" s="36"/>
      <c r="H26" s="277">
        <f>IF(D26=0,0,DATEDIF(F26,G26+1,"D"))</f>
        <v>0</v>
      </c>
      <c r="I26" s="272"/>
      <c r="J26" s="16">
        <f aca="true" t="shared" si="3" ref="J26:J32">IF(D26=0,0,DATEDIF(F26,G26+1,"D"))</f>
        <v>0</v>
      </c>
      <c r="K26" s="16">
        <f>ROUNDDOWN(J26/$J$1,0)</f>
        <v>0</v>
      </c>
      <c r="L26" s="233">
        <f>MOD(I34,12)</f>
        <v>0</v>
      </c>
      <c r="M26" s="45">
        <f>MONTH(C10)-(L26)</f>
        <v>1</v>
      </c>
      <c r="N26" s="234">
        <f>IF(M26&lt;1,M26+12,M26)</f>
        <v>1</v>
      </c>
      <c r="O26" s="16">
        <f>Q26</f>
        <v>1900</v>
      </c>
      <c r="P26" s="3">
        <f>ROUNDDOWN(H33/12,0)</f>
        <v>0</v>
      </c>
      <c r="Q26" s="3">
        <f>IF(M26&gt;0,YEAR(C10)-P26,YEAR(C10)-(P26+1))</f>
        <v>1900</v>
      </c>
    </row>
    <row r="27" spans="1:17" ht="14.25">
      <c r="A27" s="347" t="s">
        <v>285</v>
      </c>
      <c r="B27" s="341"/>
      <c r="C27" s="36"/>
      <c r="D27" s="1">
        <v>0</v>
      </c>
      <c r="E27" s="55"/>
      <c r="F27" s="36"/>
      <c r="G27" s="36"/>
      <c r="H27" s="273">
        <f aca="true" t="shared" si="4" ref="H27:H32">IF(D27=0,0,DATEDIF(F27,G27+1,"D"))</f>
        <v>0</v>
      </c>
      <c r="I27" s="272"/>
      <c r="J27" s="16">
        <f t="shared" si="3"/>
        <v>0</v>
      </c>
      <c r="K27" s="16">
        <f aca="true" t="shared" si="5" ref="K27:K34">ROUNDDOWN(J27/$J$1,0)</f>
        <v>0</v>
      </c>
      <c r="L27" s="233">
        <f>MOD(K34,12)</f>
        <v>0</v>
      </c>
      <c r="M27" s="45">
        <f>MONTH(C10)-(L27)</f>
        <v>1</v>
      </c>
      <c r="N27" s="234">
        <f>IF(M27&lt;1,M27+12,M27)</f>
        <v>1</v>
      </c>
      <c r="O27" s="16">
        <f>Q27</f>
        <v>1899</v>
      </c>
      <c r="P27" s="3">
        <f>ROUNDDOWN(K34/12,0)</f>
        <v>1</v>
      </c>
      <c r="Q27" s="3">
        <f>IF(M27&gt;0,YEAR(C10)-P27,YEAR(C10)-(P27+1))</f>
        <v>1899</v>
      </c>
    </row>
    <row r="28" spans="1:12" ht="14.25">
      <c r="A28" s="347" t="s">
        <v>285</v>
      </c>
      <c r="B28" s="341"/>
      <c r="C28" s="36"/>
      <c r="D28" s="1">
        <v>0</v>
      </c>
      <c r="E28" s="55"/>
      <c r="F28" s="36"/>
      <c r="G28" s="36"/>
      <c r="H28" s="273">
        <f t="shared" si="4"/>
        <v>0</v>
      </c>
      <c r="I28" s="272"/>
      <c r="J28" s="16">
        <f t="shared" si="3"/>
        <v>0</v>
      </c>
      <c r="K28" s="16">
        <f t="shared" si="5"/>
        <v>0</v>
      </c>
      <c r="L28" s="42"/>
    </row>
    <row r="29" spans="1:12" ht="14.25">
      <c r="A29" s="347" t="s">
        <v>285</v>
      </c>
      <c r="B29" s="341"/>
      <c r="C29" s="36"/>
      <c r="D29" s="1">
        <v>0</v>
      </c>
      <c r="E29" s="55"/>
      <c r="F29" s="36"/>
      <c r="G29" s="36"/>
      <c r="H29" s="273">
        <f t="shared" si="4"/>
        <v>0</v>
      </c>
      <c r="I29" s="272"/>
      <c r="J29" s="16">
        <f t="shared" si="3"/>
        <v>0</v>
      </c>
      <c r="K29" s="16">
        <f t="shared" si="5"/>
        <v>0</v>
      </c>
      <c r="L29" s="42"/>
    </row>
    <row r="30" spans="1:12" ht="14.25">
      <c r="A30" s="347" t="s">
        <v>285</v>
      </c>
      <c r="B30" s="341"/>
      <c r="C30" s="36"/>
      <c r="D30" s="1">
        <v>0</v>
      </c>
      <c r="E30" s="55"/>
      <c r="F30" s="36"/>
      <c r="G30" s="36"/>
      <c r="H30" s="273">
        <f t="shared" si="4"/>
        <v>0</v>
      </c>
      <c r="I30" s="272"/>
      <c r="J30" s="16">
        <f t="shared" si="3"/>
        <v>0</v>
      </c>
      <c r="K30" s="16">
        <f t="shared" si="5"/>
        <v>0</v>
      </c>
      <c r="L30" s="42"/>
    </row>
    <row r="31" spans="1:12" ht="14.25">
      <c r="A31" s="347" t="s">
        <v>285</v>
      </c>
      <c r="B31" s="341"/>
      <c r="C31" s="37"/>
      <c r="D31" s="1">
        <v>0</v>
      </c>
      <c r="E31" s="55"/>
      <c r="F31" s="36"/>
      <c r="G31" s="36"/>
      <c r="H31" s="273">
        <f t="shared" si="4"/>
        <v>0</v>
      </c>
      <c r="I31" s="272"/>
      <c r="J31" s="16">
        <f t="shared" si="3"/>
        <v>0</v>
      </c>
      <c r="K31" s="16">
        <f t="shared" si="5"/>
        <v>0</v>
      </c>
      <c r="L31" s="48"/>
    </row>
    <row r="32" spans="1:11" ht="15" thickBot="1">
      <c r="A32" s="347" t="s">
        <v>285</v>
      </c>
      <c r="B32" s="341"/>
      <c r="C32" s="37"/>
      <c r="D32" s="1">
        <v>0</v>
      </c>
      <c r="E32" s="55"/>
      <c r="F32" s="36"/>
      <c r="G32" s="36"/>
      <c r="H32" s="287">
        <f t="shared" si="4"/>
        <v>0</v>
      </c>
      <c r="I32" s="272"/>
      <c r="J32" s="16">
        <f t="shared" si="3"/>
        <v>0</v>
      </c>
      <c r="K32" s="16">
        <f t="shared" si="5"/>
        <v>0</v>
      </c>
    </row>
    <row r="33" spans="1:11" ht="15" thickBot="1">
      <c r="A33" s="288" t="s">
        <v>302</v>
      </c>
      <c r="B33" s="224"/>
      <c r="C33" s="289"/>
      <c r="D33" s="290"/>
      <c r="E33" s="291" t="s">
        <v>300</v>
      </c>
      <c r="F33" s="340" t="e">
        <f>O38</f>
        <v>#NUM!</v>
      </c>
      <c r="G33" s="292" t="s">
        <v>301</v>
      </c>
      <c r="H33" s="293">
        <f>SUM(H26:H32)</f>
        <v>0</v>
      </c>
      <c r="I33" s="19"/>
      <c r="J33" s="202">
        <f>SUM(J26:J32)</f>
        <v>0</v>
      </c>
      <c r="K33" s="16">
        <f t="shared" si="5"/>
        <v>0</v>
      </c>
    </row>
    <row r="34" spans="1:13" ht="13.5" thickBot="1">
      <c r="A34" s="267" t="s">
        <v>292</v>
      </c>
      <c r="B34" s="268"/>
      <c r="C34" s="275"/>
      <c r="D34" s="268"/>
      <c r="E34" s="276"/>
      <c r="F34" s="274" t="s">
        <v>293</v>
      </c>
      <c r="G34" s="268"/>
      <c r="H34" s="269"/>
      <c r="I34" s="202"/>
      <c r="J34" s="44">
        <f>J33+365</f>
        <v>365</v>
      </c>
      <c r="K34" s="16">
        <f t="shared" si="5"/>
        <v>12</v>
      </c>
      <c r="M34" s="43"/>
    </row>
    <row r="35" spans="1:13" ht="12.75">
      <c r="A35" s="203" t="s">
        <v>286</v>
      </c>
      <c r="B35" s="390" t="s">
        <v>277</v>
      </c>
      <c r="C35" s="390"/>
      <c r="D35" s="390"/>
      <c r="E35" s="390"/>
      <c r="F35" s="390"/>
      <c r="G35" s="390"/>
      <c r="H35" s="390"/>
      <c r="I35" s="20"/>
      <c r="M35" s="43"/>
    </row>
    <row r="36" spans="1:13" ht="12.75">
      <c r="A36" s="2" t="s">
        <v>287</v>
      </c>
      <c r="B36" s="342" t="s">
        <v>278</v>
      </c>
      <c r="C36" s="342"/>
      <c r="D36" s="342"/>
      <c r="E36" s="342"/>
      <c r="F36" s="342"/>
      <c r="G36" s="342"/>
      <c r="H36" s="342"/>
      <c r="I36" s="20"/>
      <c r="J36" s="45">
        <v>1</v>
      </c>
      <c r="M36" s="43"/>
    </row>
    <row r="37" spans="1:13" ht="12.75">
      <c r="A37" s="203" t="s">
        <v>288</v>
      </c>
      <c r="B37" s="342" t="s">
        <v>279</v>
      </c>
      <c r="C37" s="342"/>
      <c r="D37" s="342"/>
      <c r="E37" s="342"/>
      <c r="F37" s="342"/>
      <c r="G37" s="342"/>
      <c r="H37" s="342"/>
      <c r="I37" s="20"/>
      <c r="J37" s="219"/>
      <c r="M37" s="43"/>
    </row>
    <row r="38" spans="1:15" ht="12.75">
      <c r="A38" s="2" t="s">
        <v>289</v>
      </c>
      <c r="B38" s="342" t="s">
        <v>222</v>
      </c>
      <c r="C38" s="342"/>
      <c r="D38" s="342"/>
      <c r="E38" s="342"/>
      <c r="F38" s="342"/>
      <c r="G38" s="342"/>
      <c r="H38" s="342"/>
      <c r="I38" s="20"/>
      <c r="J38" s="50">
        <f>C10-H33</f>
        <v>0</v>
      </c>
      <c r="K38" s="3" t="e">
        <f>DATEDIF(N38,C10,"M")</f>
        <v>#NUM!</v>
      </c>
      <c r="L38" s="50">
        <f>IF(B20="8A",J38-365,J38)</f>
        <v>0</v>
      </c>
      <c r="M38" s="43">
        <f>DAY(J38)</f>
        <v>0</v>
      </c>
      <c r="N38" s="59">
        <f>L38-(M38-1)</f>
        <v>1</v>
      </c>
      <c r="O38" s="339" t="e">
        <f>IF(AND(A20="Tab.KR",B20="8A"),K38-12,K38)</f>
        <v>#NUM!</v>
      </c>
    </row>
    <row r="39" spans="1:13" ht="12.75">
      <c r="A39" s="284" t="s">
        <v>290</v>
      </c>
      <c r="B39" s="357" t="s">
        <v>223</v>
      </c>
      <c r="C39" s="357"/>
      <c r="D39" s="357"/>
      <c r="E39" s="357"/>
      <c r="F39" s="357"/>
      <c r="G39" s="357"/>
      <c r="H39" s="357"/>
      <c r="I39" s="20"/>
      <c r="J39" s="50"/>
      <c r="M39" s="43"/>
    </row>
    <row r="40" spans="1:21" ht="13.5" thickBot="1">
      <c r="A40" s="285" t="s">
        <v>299</v>
      </c>
      <c r="B40" s="283"/>
      <c r="C40" s="283"/>
      <c r="D40" s="283"/>
      <c r="E40" s="283"/>
      <c r="F40" s="283"/>
      <c r="G40" s="283"/>
      <c r="H40" s="286"/>
      <c r="I40" s="9"/>
      <c r="J40" s="3" t="s">
        <v>36</v>
      </c>
      <c r="K40" s="3" t="s">
        <v>40</v>
      </c>
      <c r="L40" s="3" t="s">
        <v>33</v>
      </c>
      <c r="M40" s="43" t="s">
        <v>34</v>
      </c>
      <c r="N40" s="45" t="s">
        <v>35</v>
      </c>
      <c r="O40" s="3" t="s">
        <v>41</v>
      </c>
      <c r="P40" s="3" t="s">
        <v>42</v>
      </c>
      <c r="Q40" s="3" t="s">
        <v>43</v>
      </c>
      <c r="R40" s="3" t="s">
        <v>44</v>
      </c>
      <c r="S40" s="3" t="s">
        <v>45</v>
      </c>
      <c r="T40" s="3" t="s">
        <v>46</v>
      </c>
      <c r="U40" s="3" t="s">
        <v>47</v>
      </c>
    </row>
    <row r="41" spans="1:21" ht="16.5" thickBot="1">
      <c r="A41" s="294">
        <f>J38</f>
        <v>0</v>
      </c>
      <c r="B41" s="296" t="s">
        <v>32</v>
      </c>
      <c r="C41" s="361">
        <f>IF(C13="ja",U17,N38)</f>
        <v>1</v>
      </c>
      <c r="D41" s="362"/>
      <c r="E41" s="280" t="s">
        <v>37</v>
      </c>
      <c r="F41" s="281" t="e">
        <f>IF(C13="ja",U13,U42)</f>
        <v>#NUM!</v>
      </c>
      <c r="G41" s="282" t="s">
        <v>49</v>
      </c>
      <c r="H41" s="276"/>
      <c r="I41" s="307"/>
      <c r="J41" s="3">
        <f>IF(U41=1,0,1)</f>
        <v>1</v>
      </c>
      <c r="K41" s="3">
        <f>IF($J$21&lt;&gt;"Tab.Bund.1",0,1)</f>
        <v>0</v>
      </c>
      <c r="L41" s="3">
        <f>IF($J$21&lt;&gt;"Tab.Bund.9V",0,1)</f>
        <v>0</v>
      </c>
      <c r="M41" s="3">
        <f>IF($J$21&lt;&gt;"Tab.VKA.9V",0,1)</f>
        <v>0</v>
      </c>
      <c r="N41" s="3">
        <f>IF($J$21&lt;&gt;"Tab.KR.8a",0,1)</f>
        <v>0</v>
      </c>
      <c r="O41" s="3">
        <f>IF(AND(AND($J$21&lt;&gt;"Tab.KR.9A",$J$21&lt;&gt;"Tab.KR.9B"),$J$21&lt;&gt;"Tab.KR.9C"),0,1)</f>
        <v>0</v>
      </c>
      <c r="P41" s="3">
        <f>IF($J$21&lt;&gt;"Tab.KR.9D",0,1)</f>
        <v>0</v>
      </c>
      <c r="Q41" s="3">
        <f>IF($J$21&lt;&gt;"Tab.KR.10A",0,1)</f>
        <v>0</v>
      </c>
      <c r="R41" s="3">
        <f>IF($J$21&lt;&gt;"Tab.KR.11A",0,1)</f>
        <v>0</v>
      </c>
      <c r="S41" s="3">
        <f>IF($J$21&lt;&gt;"Tab.KR.11B",0,1)</f>
        <v>0</v>
      </c>
      <c r="T41" s="3">
        <f>IF($J$21&lt;&gt;"Tab.KR.12A",0,1)</f>
        <v>0</v>
      </c>
      <c r="U41" s="3">
        <f>SUM(K41:T41)</f>
        <v>0</v>
      </c>
    </row>
    <row r="42" spans="1:21" ht="12" customHeight="1" thickBot="1">
      <c r="A42" s="3">
        <f>IF(B20="8A","Das BDA liegt 1 Jahr weiter zurück als der Beginn der anerkannten Vorbeschäftigungszeit!","")</f>
      </c>
      <c r="B42" s="32"/>
      <c r="C42" s="33"/>
      <c r="D42" s="33"/>
      <c r="E42" s="33"/>
      <c r="F42" s="9"/>
      <c r="G42" s="9"/>
      <c r="H42" s="33"/>
      <c r="I42" s="9"/>
      <c r="J42" s="3" t="e">
        <f>IF(J41=0,0,IF($K38&gt;=180,6,IF($K38&gt;=120,5,IF($K38&gt;=72,4,IF($K38&gt;=36,3,IF($K38&gt;=12,2,1))))))</f>
        <v>#NUM!</v>
      </c>
      <c r="K42" s="3">
        <f>IF(K41=0,0,IF($K38&gt;=192,6,IF($K38&gt;=144,5,IF($K38&gt;=96,4,IF($K38&gt;=48,3,2)))))</f>
        <v>0</v>
      </c>
      <c r="L42" s="3">
        <f>IF(L41=0,0,IF($K38&gt;=180,4,IF($K38&gt;=72,3,IF($K38&gt;=12,2,1))))</f>
        <v>0</v>
      </c>
      <c r="M42" s="3">
        <f>IF(M41=0,0,IF($K38&gt;=180,5,IF($K38&gt;=72,4,IF($K38&gt;=36,3,IF($K38&gt;=12,2,1)))))</f>
        <v>0</v>
      </c>
      <c r="N42" s="3">
        <f>IF(N41=0,0,IF($K38&gt;=180,6,IF($K38&gt;=120,5,IF($K38&gt;=72,4,IF($K38&gt;=36,3,2)))))</f>
        <v>0</v>
      </c>
      <c r="O42" s="3">
        <f>IF(O41=0,0,IF($K38&gt;=120,5,IF($K38&gt;=60,4,3)))</f>
        <v>0</v>
      </c>
      <c r="P42" s="3">
        <f>IF(P41=0,0,IF($K38&gt;=72,5,IF($K38&gt;=48,4,3)))</f>
        <v>0</v>
      </c>
      <c r="Q42" s="3">
        <f>IF(Q41=0,0,IF($K38&gt;=60,5,IF($K38&gt;=24,4,3)))</f>
        <v>0</v>
      </c>
      <c r="R42" s="3">
        <f>IF(R41=0,0,IF($K38&gt;=84,5,IF($K38&gt;=24,4,3)))</f>
        <v>0</v>
      </c>
      <c r="S42" s="3">
        <f>IF(S41=0,0,IF($K38&gt;=108,6,IF($K38&gt;=48,5,4)))</f>
        <v>0</v>
      </c>
      <c r="T42" s="3">
        <f>IF(T41=0,0,IF($I34&gt;=120,6,IF($I34&gt;=60,5,IF($I34&gt;=24,4,3))))</f>
        <v>0</v>
      </c>
      <c r="U42" s="3" t="e">
        <f>SUM(J42:T42)</f>
        <v>#NUM!</v>
      </c>
    </row>
    <row r="43" spans="1:8" ht="16.5" thickBot="1">
      <c r="A43" s="358" t="s">
        <v>23</v>
      </c>
      <c r="B43" s="359"/>
      <c r="C43" s="359"/>
      <c r="D43" s="359"/>
      <c r="E43" s="359"/>
      <c r="F43" s="359"/>
      <c r="G43" s="359"/>
      <c r="H43" s="360"/>
    </row>
    <row r="44" spans="1:8" ht="15">
      <c r="A44" s="34" t="s">
        <v>24</v>
      </c>
      <c r="B44" s="35" t="s">
        <v>38</v>
      </c>
      <c r="C44" s="204" t="s">
        <v>14</v>
      </c>
      <c r="D44" s="35" t="s">
        <v>39</v>
      </c>
      <c r="E44" s="394" t="s">
        <v>25</v>
      </c>
      <c r="F44" s="394"/>
      <c r="G44" s="394"/>
      <c r="H44" s="395"/>
    </row>
    <row r="45" spans="1:8" ht="15">
      <c r="A45" s="46"/>
      <c r="B45" s="47"/>
      <c r="C45" s="56"/>
      <c r="D45" s="57"/>
      <c r="E45" s="350"/>
      <c r="F45" s="350"/>
      <c r="G45" s="350"/>
      <c r="H45" s="351"/>
    </row>
    <row r="46" spans="1:21" s="262" customFormat="1" ht="15">
      <c r="A46" s="221"/>
      <c r="B46" s="222"/>
      <c r="C46" s="223"/>
      <c r="D46" s="224"/>
      <c r="E46" s="348"/>
      <c r="F46" s="348"/>
      <c r="G46" s="348"/>
      <c r="H46" s="343"/>
      <c r="I46" s="3"/>
      <c r="J46" s="3"/>
      <c r="K46" s="3"/>
      <c r="L46" s="3"/>
      <c r="M46" s="3"/>
      <c r="N46" s="3"/>
      <c r="O46" s="3"/>
      <c r="P46" s="3"/>
      <c r="Q46" s="3"/>
      <c r="R46" s="3"/>
      <c r="S46" s="3"/>
      <c r="T46" s="3"/>
      <c r="U46" s="3"/>
    </row>
    <row r="47" spans="1:9" ht="6.75" customHeight="1">
      <c r="A47" s="257"/>
      <c r="B47" s="258"/>
      <c r="C47" s="259"/>
      <c r="D47" s="260"/>
      <c r="E47" s="261"/>
      <c r="F47" s="261"/>
      <c r="G47" s="261"/>
      <c r="H47" s="261"/>
      <c r="I47" s="262"/>
    </row>
    <row r="48" spans="1:21" ht="31.5" customHeight="1">
      <c r="A48" s="355" t="s">
        <v>229</v>
      </c>
      <c r="B48" s="355"/>
      <c r="C48" s="388" t="s">
        <v>230</v>
      </c>
      <c r="D48" s="389"/>
      <c r="E48" s="355" t="s">
        <v>231</v>
      </c>
      <c r="F48" s="355"/>
      <c r="G48" s="255" t="s">
        <v>32</v>
      </c>
      <c r="H48" s="256" t="s">
        <v>235</v>
      </c>
      <c r="J48" s="262"/>
      <c r="K48" s="262"/>
      <c r="L48" s="262"/>
      <c r="M48" s="262"/>
      <c r="N48" s="262"/>
      <c r="O48" s="262"/>
      <c r="P48" s="262"/>
      <c r="Q48" s="262"/>
      <c r="R48" s="262"/>
      <c r="S48" s="262"/>
      <c r="T48" s="262"/>
      <c r="U48" s="262"/>
    </row>
    <row r="49" spans="1:8" ht="15">
      <c r="A49" s="356">
        <f>Beschäftigungszeiten!B22</f>
        <v>0</v>
      </c>
      <c r="B49" s="356"/>
      <c r="C49" s="356">
        <f>Beschäftigungszeiten!B30</f>
        <v>0</v>
      </c>
      <c r="D49" s="356"/>
      <c r="E49" s="356">
        <f>Beschäftigungszeiten!B38</f>
        <v>0</v>
      </c>
      <c r="F49" s="356"/>
      <c r="G49" s="216">
        <f>C41</f>
        <v>1</v>
      </c>
      <c r="H49" s="225" t="e">
        <f>F41</f>
        <v>#NUM!</v>
      </c>
    </row>
    <row r="50" spans="1:7" ht="10.5" customHeight="1">
      <c r="A50" s="212"/>
      <c r="B50" s="213"/>
      <c r="C50" s="214"/>
      <c r="D50" s="215"/>
      <c r="E50" s="207"/>
      <c r="F50" s="207"/>
      <c r="G50" s="207"/>
    </row>
    <row r="51" spans="1:4" ht="15.75">
      <c r="A51" s="344" t="s">
        <v>324</v>
      </c>
      <c r="B51" s="345"/>
      <c r="C51" s="346"/>
      <c r="D51" s="10"/>
    </row>
    <row r="52" spans="1:4" ht="17.25" customHeight="1">
      <c r="A52" s="352" t="s">
        <v>237</v>
      </c>
      <c r="B52" s="353"/>
      <c r="C52" s="354"/>
      <c r="D52" s="11"/>
    </row>
    <row r="53" spans="1:6" ht="15">
      <c r="A53" s="12">
        <f ca="1">TODAY()</f>
        <v>39513</v>
      </c>
      <c r="B53" s="13"/>
      <c r="C53" s="13"/>
      <c r="D53" s="13"/>
      <c r="E53" s="14"/>
      <c r="F53" s="14"/>
    </row>
    <row r="54" spans="1:8" ht="12.75">
      <c r="A54" s="15" t="s">
        <v>26</v>
      </c>
      <c r="B54" s="15"/>
      <c r="C54" s="16"/>
      <c r="D54" s="15"/>
      <c r="E54" s="349" t="s">
        <v>27</v>
      </c>
      <c r="F54" s="349"/>
      <c r="G54" s="4" t="s">
        <v>50</v>
      </c>
      <c r="H54" s="59">
        <v>39414</v>
      </c>
    </row>
    <row r="56" ht="12.75">
      <c r="A56" s="20" t="s">
        <v>236</v>
      </c>
    </row>
  </sheetData>
  <sheetProtection password="C59E" sheet="1" objects="1" scenarios="1" insertColumns="0" insertRows="0"/>
  <mergeCells count="37">
    <mergeCell ref="A1:F1"/>
    <mergeCell ref="F10:H10"/>
    <mergeCell ref="E6:H6"/>
    <mergeCell ref="C48:D48"/>
    <mergeCell ref="A26:B26"/>
    <mergeCell ref="B35:H35"/>
    <mergeCell ref="A32:B32"/>
    <mergeCell ref="A24:H24"/>
    <mergeCell ref="E44:H44"/>
    <mergeCell ref="A4:C4"/>
    <mergeCell ref="E4:H4"/>
    <mergeCell ref="A8:B8"/>
    <mergeCell ref="A19:C19"/>
    <mergeCell ref="A16:C16"/>
    <mergeCell ref="F12:H12"/>
    <mergeCell ref="E5:H5"/>
    <mergeCell ref="B38:H38"/>
    <mergeCell ref="B39:H39"/>
    <mergeCell ref="B37:H37"/>
    <mergeCell ref="A43:H43"/>
    <mergeCell ref="C41:D41"/>
    <mergeCell ref="A31:B31"/>
    <mergeCell ref="A27:B27"/>
    <mergeCell ref="A28:B28"/>
    <mergeCell ref="B36:H36"/>
    <mergeCell ref="A29:B29"/>
    <mergeCell ref="A30:B30"/>
    <mergeCell ref="E54:F54"/>
    <mergeCell ref="E45:H45"/>
    <mergeCell ref="A52:C52"/>
    <mergeCell ref="A48:B48"/>
    <mergeCell ref="E48:F48"/>
    <mergeCell ref="A49:B49"/>
    <mergeCell ref="E49:F49"/>
    <mergeCell ref="E46:H46"/>
    <mergeCell ref="C49:D49"/>
    <mergeCell ref="A51:C51"/>
  </mergeCells>
  <dataValidations count="10">
    <dataValidation type="list" allowBlank="1" showInputMessage="1" showErrorMessage="1" sqref="A51">
      <formula1>"Kirchliche Verwaltungsstelle,Kirchenpflege,Kirchenbezirkskasse,Oberkirchenrat ZPV,. ,"</formula1>
    </dataValidation>
    <dataValidation type="list" allowBlank="1" showInputMessage="1" showErrorMessage="1" sqref="B20">
      <formula1>"1,2,3,5,6,8,9,9V,10,11,12,13,14,15,3A,4A,7A,8A,9A,9B,9C,9D,10A,11A,11B,12A"</formula1>
    </dataValidation>
    <dataValidation type="list" allowBlank="1" showInputMessage="1" showErrorMessage="1" sqref="A20">
      <formula1>",Tab.Bund,Tab.VKA,Tab.KR"</formula1>
    </dataValidation>
    <dataValidation type="list" allowBlank="1" showInputMessage="1" showErrorMessage="1" sqref="D26:D32">
      <formula1>"0,1"</formula1>
    </dataValidation>
    <dataValidation type="list" allowBlank="1" showInputMessage="1" showErrorMessage="1" sqref="A3">
      <formula1>"Herrn,Frau"</formula1>
    </dataValidation>
    <dataValidation type="list" allowBlank="1" showInputMessage="1" showErrorMessage="1" sqref="I26:I32">
      <formula1>" ,1,2,3,4,5"</formula1>
    </dataValidation>
    <dataValidation type="date" allowBlank="1" showInputMessage="1" showErrorMessage="1" sqref="H8">
      <formula1>38718</formula1>
      <formula2>51501</formula2>
    </dataValidation>
    <dataValidation type="list" allowBlank="1" showInputMessage="1" showErrorMessage="1" sqref="E14">
      <formula1>"HH-Stelle,Kostenstelle"</formula1>
    </dataValidation>
    <dataValidation type="list" allowBlank="1" showInputMessage="1" showErrorMessage="1" sqref="C12:C13">
      <formula1>"ja,nein"</formula1>
    </dataValidation>
    <dataValidation type="list" allowBlank="1" showInputMessage="1" showErrorMessage="1" sqref="C14">
      <formula1>"2,3,4,5,6"</formula1>
    </dataValidation>
  </dataValidations>
  <printOptions/>
  <pageMargins left="0.7086614173228347" right="0.1968503937007874" top="0.4724409448818898" bottom="0.31496062992125984" header="0.31496062992125984" footer="0.31496062992125984"/>
  <pageSetup horizontalDpi="600" verticalDpi="600" orientation="portrait" paperSize="9" r:id="rId1"/>
  <headerFooter alignWithMargins="0">
    <oddHeader>&amp;LAnlage 6 a&amp;R&amp;8Ausfertigung für Dienstgeber / KVST/ ZPV
</oddHeader>
  </headerFooter>
</worksheet>
</file>

<file path=xl/worksheets/sheet3.xml><?xml version="1.0" encoding="utf-8"?>
<worksheet xmlns="http://schemas.openxmlformats.org/spreadsheetml/2006/main" xmlns:r="http://schemas.openxmlformats.org/officeDocument/2006/relationships">
  <dimension ref="A1:H48"/>
  <sheetViews>
    <sheetView tabSelected="1" workbookViewId="0" topLeftCell="A22">
      <selection activeCell="D28" sqref="D28"/>
    </sheetView>
  </sheetViews>
  <sheetFormatPr defaultColWidth="11.421875" defaultRowHeight="12.75"/>
  <cols>
    <col min="1" max="1" width="23.8515625" style="220" customWidth="1"/>
    <col min="2" max="2" width="11.421875" style="220" customWidth="1"/>
    <col min="3" max="3" width="9.421875" style="220" customWidth="1"/>
    <col min="4" max="4" width="10.57421875" style="220" customWidth="1"/>
    <col min="5" max="5" width="11.8515625" style="220" bestFit="1" customWidth="1"/>
    <col min="6" max="16384" width="11.421875" style="220" customWidth="1"/>
  </cols>
  <sheetData>
    <row r="1" spans="1:5" ht="22.5" customHeight="1">
      <c r="A1" s="157" t="str">
        <f>Deckblatt!E4</f>
        <v>Kirchengemeinde Kirchdorf</v>
      </c>
      <c r="B1" s="158"/>
      <c r="C1" s="158"/>
      <c r="D1" s="159"/>
      <c r="E1" s="160"/>
    </row>
    <row r="2" spans="1:5" ht="21" customHeight="1">
      <c r="A2" s="403" t="str">
        <f>Deckblatt!E5</f>
        <v>Straße</v>
      </c>
      <c r="B2" s="404"/>
      <c r="C2" s="405"/>
      <c r="D2" s="159"/>
      <c r="E2" s="160"/>
    </row>
    <row r="3" spans="1:5" ht="22.5" customHeight="1">
      <c r="A3" s="403" t="str">
        <f>Deckblatt!E6</f>
        <v>PLZ Ort</v>
      </c>
      <c r="B3" s="404"/>
      <c r="C3" s="405"/>
      <c r="D3" s="159"/>
      <c r="E3" s="160"/>
    </row>
    <row r="4" spans="2:5" ht="21.75" customHeight="1">
      <c r="B4" s="163"/>
      <c r="C4" s="163"/>
      <c r="D4" s="163"/>
      <c r="E4" s="163"/>
    </row>
    <row r="5" spans="2:5" ht="21.75" customHeight="1">
      <c r="B5" s="163"/>
      <c r="C5" s="163"/>
      <c r="D5" s="163"/>
      <c r="E5" s="163"/>
    </row>
    <row r="6" spans="1:5" ht="18">
      <c r="A6" s="228" t="str">
        <f>Deckblatt!A3</f>
        <v>Herrn</v>
      </c>
      <c r="B6" s="164"/>
      <c r="C6" s="164"/>
      <c r="D6" s="165"/>
      <c r="E6" s="160"/>
    </row>
    <row r="7" spans="1:5" ht="18">
      <c r="A7" s="229">
        <f>Deckblatt!A4</f>
        <v>0</v>
      </c>
      <c r="B7" s="158"/>
      <c r="C7" s="158"/>
      <c r="D7" s="159"/>
      <c r="E7" s="160"/>
    </row>
    <row r="8" spans="1:5" ht="18">
      <c r="A8" s="229" t="str">
        <f>Deckblatt!A5</f>
        <v>Straße</v>
      </c>
      <c r="B8" s="158"/>
      <c r="C8" s="158"/>
      <c r="D8" s="159"/>
      <c r="E8" s="158"/>
    </row>
    <row r="9" spans="1:5" ht="18">
      <c r="A9" s="229" t="str">
        <f>Deckblatt!A6</f>
        <v>PLZ - Ort</v>
      </c>
      <c r="B9" s="158"/>
      <c r="C9" s="158"/>
      <c r="D9" s="159"/>
      <c r="E9" s="167" t="s">
        <v>208</v>
      </c>
    </row>
    <row r="10" spans="1:5" ht="12.75" customHeight="1">
      <c r="A10" s="168"/>
      <c r="B10" s="168"/>
      <c r="C10" s="168"/>
      <c r="D10" s="169"/>
      <c r="E10" s="168"/>
    </row>
    <row r="11" spans="1:5" ht="18">
      <c r="A11" s="406" t="s">
        <v>227</v>
      </c>
      <c r="B11" s="406"/>
      <c r="C11" s="406"/>
      <c r="D11" s="406"/>
      <c r="E11" s="406"/>
    </row>
    <row r="12" spans="1:5" ht="14.25">
      <c r="A12" s="407" t="s">
        <v>211</v>
      </c>
      <c r="B12" s="407"/>
      <c r="C12" s="407"/>
      <c r="D12" s="407"/>
      <c r="E12" s="407"/>
    </row>
    <row r="13" spans="1:5" ht="13.5" thickBot="1">
      <c r="A13" s="158"/>
      <c r="B13" s="158"/>
      <c r="C13" s="158"/>
      <c r="D13" s="159"/>
      <c r="E13" s="158"/>
    </row>
    <row r="14" spans="1:5" ht="15.75">
      <c r="A14" s="230" t="s">
        <v>246</v>
      </c>
      <c r="B14" s="399" t="str">
        <f>Deckblatt!E4</f>
        <v>Kirchengemeinde Kirchdorf</v>
      </c>
      <c r="C14" s="399"/>
      <c r="D14" s="399"/>
      <c r="E14" s="400"/>
    </row>
    <row r="15" spans="1:5" ht="16.5" thickBot="1">
      <c r="A15" s="231" t="s">
        <v>245</v>
      </c>
      <c r="B15" s="401">
        <f>Deckblatt!C10</f>
        <v>0</v>
      </c>
      <c r="C15" s="401"/>
      <c r="D15" s="401"/>
      <c r="E15" s="402"/>
    </row>
    <row r="16" ht="13.5" thickBot="1"/>
    <row r="17" spans="1:7" ht="18.75" thickBot="1">
      <c r="A17" s="236" t="s">
        <v>232</v>
      </c>
      <c r="B17" s="237"/>
      <c r="C17" s="237"/>
      <c r="D17" s="237"/>
      <c r="E17" s="237"/>
      <c r="F17" s="237"/>
      <c r="G17" s="238"/>
    </row>
    <row r="18" spans="1:7" ht="14.25">
      <c r="A18" s="27" t="s">
        <v>17</v>
      </c>
      <c r="B18" s="28" t="s">
        <v>18</v>
      </c>
      <c r="C18" s="29" t="s">
        <v>19</v>
      </c>
      <c r="D18" s="30" t="s">
        <v>234</v>
      </c>
      <c r="E18" s="28" t="s">
        <v>20</v>
      </c>
      <c r="F18" s="28" t="s">
        <v>21</v>
      </c>
      <c r="G18" s="31" t="s">
        <v>22</v>
      </c>
    </row>
    <row r="19" spans="1:7" ht="14.25">
      <c r="A19" s="239" t="str">
        <f>Deckblatt!A26</f>
        <v>bitte erfassen</v>
      </c>
      <c r="B19" s="299">
        <f>Deckblatt!C26</f>
        <v>0</v>
      </c>
      <c r="C19" s="300">
        <f>Deckblatt!D26</f>
        <v>0</v>
      </c>
      <c r="D19" s="300">
        <f>Deckblatt!E26</f>
        <v>0</v>
      </c>
      <c r="E19" s="301">
        <f>IF(Deckblatt!F26="","",Deckblatt!F26)</f>
      </c>
      <c r="F19" s="301">
        <f>IF(Deckblatt!G26="","",Deckblatt!G26)</f>
      </c>
      <c r="G19" s="302">
        <f>Deckblatt!H26</f>
        <v>0</v>
      </c>
    </row>
    <row r="20" spans="1:7" ht="14.25">
      <c r="A20" s="239" t="str">
        <f>Deckblatt!A27</f>
        <v>bitte erfassen</v>
      </c>
      <c r="B20" s="299">
        <f>Deckblatt!C27</f>
        <v>0</v>
      </c>
      <c r="C20" s="300">
        <f>Deckblatt!D27</f>
        <v>0</v>
      </c>
      <c r="D20" s="300">
        <f>Deckblatt!E27</f>
        <v>0</v>
      </c>
      <c r="E20" s="301">
        <f>IF(Deckblatt!F27="","",Deckblatt!F27)</f>
      </c>
      <c r="F20" s="301">
        <f>IF(Deckblatt!G27="","",Deckblatt!G27)</f>
      </c>
      <c r="G20" s="302">
        <f>Deckblatt!H27</f>
        <v>0</v>
      </c>
    </row>
    <row r="21" spans="1:7" ht="14.25">
      <c r="A21" s="239" t="str">
        <f>Deckblatt!A28</f>
        <v>bitte erfassen</v>
      </c>
      <c r="B21" s="299">
        <f>Deckblatt!C28</f>
        <v>0</v>
      </c>
      <c r="C21" s="300">
        <f>Deckblatt!D28</f>
        <v>0</v>
      </c>
      <c r="D21" s="300">
        <f>Deckblatt!E28</f>
        <v>0</v>
      </c>
      <c r="E21" s="301">
        <f>IF(Deckblatt!F28="","",Deckblatt!F28)</f>
      </c>
      <c r="F21" s="301">
        <f>IF(Deckblatt!G28="","",Deckblatt!G28)</f>
      </c>
      <c r="G21" s="302">
        <f>Deckblatt!H28</f>
        <v>0</v>
      </c>
    </row>
    <row r="22" spans="1:7" ht="14.25">
      <c r="A22" s="239" t="str">
        <f>Deckblatt!A29</f>
        <v>bitte erfassen</v>
      </c>
      <c r="B22" s="299">
        <f>Deckblatt!C29</f>
        <v>0</v>
      </c>
      <c r="C22" s="300">
        <f>Deckblatt!D29</f>
        <v>0</v>
      </c>
      <c r="D22" s="300">
        <f>Deckblatt!E29</f>
        <v>0</v>
      </c>
      <c r="E22" s="301">
        <f>IF(Deckblatt!F29="","",Deckblatt!F29)</f>
      </c>
      <c r="F22" s="301">
        <f>IF(Deckblatt!G29="","",Deckblatt!G29)</f>
      </c>
      <c r="G22" s="302">
        <f>Deckblatt!H29</f>
        <v>0</v>
      </c>
    </row>
    <row r="23" spans="1:7" ht="14.25">
      <c r="A23" s="239" t="str">
        <f>Deckblatt!A30</f>
        <v>bitte erfassen</v>
      </c>
      <c r="B23" s="299">
        <f>Deckblatt!C30</f>
        <v>0</v>
      </c>
      <c r="C23" s="300">
        <f>Deckblatt!D30</f>
        <v>0</v>
      </c>
      <c r="D23" s="300">
        <f>Deckblatt!E30</f>
        <v>0</v>
      </c>
      <c r="E23" s="301">
        <f>IF(Deckblatt!F30="","",Deckblatt!F30)</f>
      </c>
      <c r="F23" s="301">
        <f>IF(Deckblatt!G30="","",Deckblatt!G30)</f>
      </c>
      <c r="G23" s="302">
        <f>Deckblatt!H30</f>
        <v>0</v>
      </c>
    </row>
    <row r="24" spans="1:7" ht="14.25">
      <c r="A24" s="239" t="str">
        <f>Deckblatt!A31</f>
        <v>bitte erfassen</v>
      </c>
      <c r="B24" s="299">
        <f>Deckblatt!C31</f>
        <v>0</v>
      </c>
      <c r="C24" s="300">
        <f>Deckblatt!D31</f>
        <v>0</v>
      </c>
      <c r="D24" s="300">
        <f>Deckblatt!E31</f>
        <v>0</v>
      </c>
      <c r="E24" s="301">
        <f>IF(Deckblatt!F31="","",Deckblatt!F31)</f>
      </c>
      <c r="F24" s="301">
        <f>IF(Deckblatt!G31="","",Deckblatt!G31)</f>
      </c>
      <c r="G24" s="302">
        <f>Deckblatt!H31</f>
        <v>0</v>
      </c>
    </row>
    <row r="25" spans="1:7" ht="15" thickBot="1">
      <c r="A25" s="239" t="str">
        <f>Deckblatt!A32</f>
        <v>bitte erfassen</v>
      </c>
      <c r="B25" s="299">
        <f>Deckblatt!C32</f>
        <v>0</v>
      </c>
      <c r="C25" s="300">
        <f>Deckblatt!D32</f>
        <v>0</v>
      </c>
      <c r="D25" s="300">
        <f>Deckblatt!E32</f>
        <v>0</v>
      </c>
      <c r="E25" s="301">
        <f>IF(Deckblatt!F32="","",Deckblatt!F32)</f>
      </c>
      <c r="F25" s="301">
        <f>IF(Deckblatt!G32="","",Deckblatt!G32)</f>
      </c>
      <c r="G25" s="302">
        <f>Deckblatt!H32</f>
        <v>0</v>
      </c>
    </row>
    <row r="26" spans="1:7" ht="13.5" thickBot="1">
      <c r="A26" s="235" t="s">
        <v>263</v>
      </c>
      <c r="B26" s="303"/>
      <c r="C26" s="303"/>
      <c r="D26" s="303"/>
      <c r="E26" s="304"/>
      <c r="F26" s="305" t="s">
        <v>318</v>
      </c>
      <c r="G26" s="306">
        <f>Deckblatt!H33</f>
        <v>0</v>
      </c>
    </row>
    <row r="27" spans="1:7" ht="12.75">
      <c r="A27" s="314"/>
      <c r="B27" s="315"/>
      <c r="C27" s="315"/>
      <c r="F27" s="325" t="s">
        <v>321</v>
      </c>
      <c r="G27" s="227" t="e">
        <f>Deckblatt!F33</f>
        <v>#NUM!</v>
      </c>
    </row>
    <row r="28" spans="1:7" ht="13.5" thickBot="1">
      <c r="A28" s="318" t="s">
        <v>320</v>
      </c>
      <c r="B28" s="315"/>
      <c r="C28" s="315"/>
      <c r="D28" s="315"/>
      <c r="E28" s="315"/>
      <c r="F28" s="316"/>
      <c r="G28" s="317"/>
    </row>
    <row r="29" spans="1:8" ht="12.75">
      <c r="A29" s="225" t="s">
        <v>286</v>
      </c>
      <c r="B29" s="312" t="s">
        <v>277</v>
      </c>
      <c r="C29" s="312"/>
      <c r="D29" s="312"/>
      <c r="E29" s="312"/>
      <c r="F29" s="312"/>
      <c r="G29" s="312"/>
      <c r="H29" s="320"/>
    </row>
    <row r="30" spans="1:8" ht="12.75">
      <c r="A30" s="2" t="s">
        <v>287</v>
      </c>
      <c r="B30" s="321" t="s">
        <v>278</v>
      </c>
      <c r="C30" s="321"/>
      <c r="D30" s="308"/>
      <c r="E30" s="308"/>
      <c r="F30" s="319"/>
      <c r="G30" s="323"/>
      <c r="H30" s="320"/>
    </row>
    <row r="31" spans="1:8" ht="12.75">
      <c r="A31" s="203" t="s">
        <v>288</v>
      </c>
      <c r="B31" s="308" t="s">
        <v>279</v>
      </c>
      <c r="C31" s="308"/>
      <c r="D31" s="321"/>
      <c r="E31" s="321"/>
      <c r="F31" s="319"/>
      <c r="G31" s="323"/>
      <c r="H31" s="320"/>
    </row>
    <row r="32" spans="1:8" ht="12.75">
      <c r="A32" s="2" t="s">
        <v>289</v>
      </c>
      <c r="B32" s="308" t="s">
        <v>222</v>
      </c>
      <c r="C32" s="308"/>
      <c r="D32" s="308"/>
      <c r="E32" s="308"/>
      <c r="F32" s="308"/>
      <c r="G32" s="308"/>
      <c r="H32" s="320"/>
    </row>
    <row r="33" spans="1:8" ht="12.75">
      <c r="A33" s="324" t="s">
        <v>290</v>
      </c>
      <c r="B33" s="308" t="s">
        <v>223</v>
      </c>
      <c r="C33" s="308"/>
      <c r="D33" s="308"/>
      <c r="E33" s="319"/>
      <c r="F33" s="322"/>
      <c r="G33" s="323"/>
      <c r="H33" s="320"/>
    </row>
    <row r="34" spans="1:7" ht="12.75">
      <c r="A34" s="314"/>
      <c r="B34" s="315"/>
      <c r="C34" s="315"/>
      <c r="D34" s="315"/>
      <c r="E34" s="315"/>
      <c r="F34" s="316"/>
      <c r="G34" s="317"/>
    </row>
    <row r="35" ht="12.75">
      <c r="A35" s="227" t="s">
        <v>264</v>
      </c>
    </row>
    <row r="37" spans="1:3" ht="12.75">
      <c r="A37" s="220" t="s">
        <v>245</v>
      </c>
      <c r="C37" s="240">
        <f>B15</f>
        <v>0</v>
      </c>
    </row>
    <row r="38" ht="13.5" thickBot="1"/>
    <row r="39" spans="1:7" ht="13.5" thickBot="1">
      <c r="A39" s="220" t="s">
        <v>265</v>
      </c>
      <c r="C39" s="337" t="e">
        <f>Deckblatt!F33</f>
        <v>#NUM!</v>
      </c>
      <c r="E39" s="220" t="s">
        <v>343</v>
      </c>
      <c r="G39" s="295">
        <f>Deckblatt!C41</f>
        <v>1</v>
      </c>
    </row>
    <row r="40" ht="13.5" thickBot="1"/>
    <row r="41" spans="1:4" ht="16.5" thickBot="1">
      <c r="A41" s="227" t="s">
        <v>344</v>
      </c>
      <c r="C41" s="338" t="e">
        <f>Deckblatt!F41</f>
        <v>#NUM!</v>
      </c>
      <c r="D41" s="227" t="str">
        <f>IF(Deckblatt!C13="ja","Ohne Vordienstzeiten individuell festgelegt !"," ")</f>
        <v> </v>
      </c>
    </row>
    <row r="42" ht="12.75">
      <c r="E42" s="326"/>
    </row>
    <row r="43" ht="12.75">
      <c r="A43" s="220" t="s">
        <v>266</v>
      </c>
    </row>
    <row r="44" spans="1:2" ht="12.75">
      <c r="A44" s="220" t="str">
        <f>Deckblatt!A51</f>
        <v>Kirchenbezirkskasse</v>
      </c>
      <c r="B44" s="263" t="s">
        <v>280</v>
      </c>
    </row>
    <row r="45" spans="1:6" ht="12.75">
      <c r="A45" s="241" t="str">
        <f>Deckblatt!A52</f>
        <v>Kirchdorf</v>
      </c>
      <c r="B45" s="241">
        <f>Deckblatt!A53</f>
        <v>39513</v>
      </c>
      <c r="F45" s="241"/>
    </row>
    <row r="47" ht="12.75">
      <c r="A47" s="242"/>
    </row>
    <row r="48" ht="12.75">
      <c r="A48" s="220" t="s">
        <v>27</v>
      </c>
    </row>
  </sheetData>
  <sheetProtection password="C59E" sheet="1" objects="1" scenarios="1"/>
  <mergeCells count="6">
    <mergeCell ref="B14:E14"/>
    <mergeCell ref="B15:E15"/>
    <mergeCell ref="A2:C2"/>
    <mergeCell ref="A3:C3"/>
    <mergeCell ref="A11:E11"/>
    <mergeCell ref="A12:E12"/>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&amp;LAnlage 6 b</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zoomScale="120" zoomScaleNormal="120" workbookViewId="0" topLeftCell="A16">
      <selection activeCell="B7" sqref="B7"/>
    </sheetView>
  </sheetViews>
  <sheetFormatPr defaultColWidth="11.421875" defaultRowHeight="12.75"/>
  <cols>
    <col min="1" max="1" width="49.140625" style="158" customWidth="1"/>
    <col min="2" max="2" width="11.421875" style="158" customWidth="1"/>
    <col min="3" max="3" width="10.7109375" style="158" customWidth="1"/>
    <col min="4" max="4" width="4.28125" style="159" customWidth="1"/>
    <col min="5" max="5" width="15.140625" style="158" customWidth="1"/>
    <col min="6" max="10" width="0" style="158" hidden="1" customWidth="1"/>
    <col min="11" max="16384" width="11.421875" style="158" customWidth="1"/>
  </cols>
  <sheetData>
    <row r="1" spans="1:7" ht="18">
      <c r="A1" s="157" t="str">
        <f>Deckblatt!E4</f>
        <v>Kirchengemeinde Kirchdorf</v>
      </c>
      <c r="B1" s="408" t="str">
        <f>Deckblatt!E5</f>
        <v>Straße</v>
      </c>
      <c r="C1" s="408"/>
      <c r="D1" s="408"/>
      <c r="E1" s="408"/>
      <c r="G1" s="161" t="s">
        <v>205</v>
      </c>
    </row>
    <row r="2" spans="1:5" s="163" customFormat="1" ht="15" customHeight="1">
      <c r="A2" s="162"/>
      <c r="B2" s="409" t="str">
        <f>Deckblatt!E6</f>
        <v>PLZ Ort</v>
      </c>
      <c r="C2" s="409"/>
      <c r="D2" s="409"/>
      <c r="E2" s="409"/>
    </row>
    <row r="3" spans="1:5" s="164" customFormat="1" ht="18">
      <c r="A3" s="328" t="str">
        <f>Deckblatt!A3</f>
        <v>Herrn</v>
      </c>
      <c r="D3" s="165"/>
      <c r="E3" s="160"/>
    </row>
    <row r="4" spans="1:6" ht="15">
      <c r="A4" s="329">
        <f>Deckblatt!A4</f>
        <v>0</v>
      </c>
      <c r="E4" s="160"/>
      <c r="F4" s="166" t="s">
        <v>206</v>
      </c>
    </row>
    <row r="5" spans="1:6" ht="15">
      <c r="A5" s="329" t="str">
        <f>Deckblatt!A5</f>
        <v>Straße</v>
      </c>
      <c r="F5" s="166" t="s">
        <v>207</v>
      </c>
    </row>
    <row r="6" spans="1:6" ht="15">
      <c r="A6" s="329" t="str">
        <f>Deckblatt!A6</f>
        <v>PLZ - Ort</v>
      </c>
      <c r="E6" s="167" t="s">
        <v>208</v>
      </c>
      <c r="F6" s="166" t="s">
        <v>209</v>
      </c>
    </row>
    <row r="7" s="168" customFormat="1" ht="10.5" customHeight="1">
      <c r="D7" s="169"/>
    </row>
    <row r="8" spans="1:5" s="164" customFormat="1" ht="18">
      <c r="A8" s="435" t="s">
        <v>210</v>
      </c>
      <c r="B8" s="435"/>
      <c r="C8" s="435"/>
      <c r="D8" s="435"/>
      <c r="E8" s="435"/>
    </row>
    <row r="9" spans="1:5" s="164" customFormat="1" ht="15.75" customHeight="1">
      <c r="A9" s="436" t="s">
        <v>211</v>
      </c>
      <c r="B9" s="436"/>
      <c r="C9" s="436"/>
      <c r="D9" s="436"/>
      <c r="E9" s="436"/>
    </row>
    <row r="10" ht="16.5" customHeight="1" thickBot="1"/>
    <row r="11" spans="1:5" ht="16.5" customHeight="1" thickBot="1">
      <c r="A11" s="170" t="s">
        <v>220</v>
      </c>
      <c r="B11" s="437" t="str">
        <f>Deckblatt!E4</f>
        <v>Kirchengemeinde Kirchdorf</v>
      </c>
      <c r="C11" s="437"/>
      <c r="D11" s="437"/>
      <c r="E11" s="438"/>
    </row>
    <row r="12" spans="1:8" s="174" customFormat="1" ht="16.5" thickBot="1">
      <c r="A12" s="171" t="s">
        <v>221</v>
      </c>
      <c r="B12" s="439">
        <f>Deckblatt!C10</f>
        <v>0</v>
      </c>
      <c r="C12" s="439"/>
      <c r="D12" s="439"/>
      <c r="E12" s="440"/>
      <c r="F12" s="172" t="s">
        <v>212</v>
      </c>
      <c r="G12" s="173"/>
      <c r="H12" s="173"/>
    </row>
    <row r="13" spans="2:8" ht="11.25" customHeight="1" thickBot="1">
      <c r="B13" s="175"/>
      <c r="F13" s="172" t="s">
        <v>213</v>
      </c>
      <c r="G13" s="176"/>
      <c r="H13" s="176"/>
    </row>
    <row r="14" spans="1:5" s="177" customFormat="1" ht="47.25" customHeight="1">
      <c r="A14" s="417" t="s">
        <v>305</v>
      </c>
      <c r="B14" s="420"/>
      <c r="C14" s="420"/>
      <c r="D14" s="420"/>
      <c r="E14" s="421"/>
    </row>
    <row r="15" spans="1:5" s="178" customFormat="1" ht="27.75" customHeight="1">
      <c r="A15" s="422" t="s">
        <v>304</v>
      </c>
      <c r="B15" s="423"/>
      <c r="C15" s="423"/>
      <c r="D15" s="423"/>
      <c r="E15" s="424"/>
    </row>
    <row r="16" spans="1:5" s="178" customFormat="1" ht="48" customHeight="1" thickBot="1">
      <c r="A16" s="432" t="s">
        <v>317</v>
      </c>
      <c r="B16" s="433"/>
      <c r="C16" s="433"/>
      <c r="D16" s="433"/>
      <c r="E16" s="434"/>
    </row>
    <row r="17" spans="1:5" s="182" customFormat="1" ht="12.75" thickBot="1">
      <c r="A17" s="179" t="s">
        <v>30</v>
      </c>
      <c r="B17" s="180" t="s">
        <v>20</v>
      </c>
      <c r="C17" s="429" t="s">
        <v>21</v>
      </c>
      <c r="D17" s="429"/>
      <c r="E17" s="181" t="s">
        <v>22</v>
      </c>
    </row>
    <row r="18" spans="1:5" s="184" customFormat="1" ht="15" customHeight="1">
      <c r="A18" s="151" t="str">
        <f>B11</f>
        <v>Kirchengemeinde Kirchdorf</v>
      </c>
      <c r="B18" s="155"/>
      <c r="C18" s="430"/>
      <c r="D18" s="431"/>
      <c r="E18" s="183">
        <f>IF(D18,((C18-B18)+1)/2,IF(B18,(C18-B18+1),0))</f>
        <v>0</v>
      </c>
    </row>
    <row r="19" spans="1:5" s="184" customFormat="1" ht="15" customHeight="1">
      <c r="A19" s="151" t="str">
        <f>B11</f>
        <v>Kirchengemeinde Kirchdorf</v>
      </c>
      <c r="B19" s="155"/>
      <c r="C19" s="415"/>
      <c r="D19" s="416"/>
      <c r="E19" s="183">
        <f>IF(D19,((C19-B19)+1)/2,IF(B19,(C19-B19+1),0))</f>
        <v>0</v>
      </c>
    </row>
    <row r="20" spans="1:8" s="184" customFormat="1" ht="15" customHeight="1">
      <c r="A20" s="152" t="str">
        <f>B11</f>
        <v>Kirchengemeinde Kirchdorf</v>
      </c>
      <c r="B20" s="156"/>
      <c r="C20" s="415"/>
      <c r="D20" s="416"/>
      <c r="E20" s="185">
        <f>IF(D20,((C20-B20)+1)/2,IF(B20,(C20-B20+1),0))</f>
        <v>0</v>
      </c>
      <c r="H20" s="184" t="s">
        <v>28</v>
      </c>
    </row>
    <row r="21" spans="1:9" s="184" customFormat="1" ht="15" customHeight="1" thickBot="1">
      <c r="A21" s="410" t="s">
        <v>214</v>
      </c>
      <c r="B21" s="411"/>
      <c r="C21" s="411"/>
      <c r="D21" s="412"/>
      <c r="E21" s="186">
        <f>SUM(E18:E20)</f>
        <v>0</v>
      </c>
      <c r="I21" s="184" t="s">
        <v>29</v>
      </c>
    </row>
    <row r="22" spans="1:5" s="188" customFormat="1" ht="15" customHeight="1" thickBot="1">
      <c r="A22" s="187" t="s">
        <v>215</v>
      </c>
      <c r="B22" s="413">
        <f>$B$12-E21</f>
        <v>0</v>
      </c>
      <c r="C22" s="413"/>
      <c r="D22" s="413"/>
      <c r="E22" s="414"/>
    </row>
    <row r="23" spans="1:5" s="191" customFormat="1" ht="15" customHeight="1" thickBot="1">
      <c r="A23" s="189"/>
      <c r="B23" s="190"/>
      <c r="C23" s="190"/>
      <c r="D23" s="190"/>
      <c r="E23" s="190"/>
    </row>
    <row r="24" spans="1:5" s="177" customFormat="1" ht="31.5" customHeight="1">
      <c r="A24" s="417" t="s">
        <v>281</v>
      </c>
      <c r="B24" s="420"/>
      <c r="C24" s="420"/>
      <c r="D24" s="420"/>
      <c r="E24" s="421"/>
    </row>
    <row r="25" spans="1:5" s="178" customFormat="1" ht="40.5" customHeight="1" thickBot="1">
      <c r="A25" s="422" t="s">
        <v>316</v>
      </c>
      <c r="B25" s="423"/>
      <c r="C25" s="423"/>
      <c r="D25" s="423"/>
      <c r="E25" s="424"/>
    </row>
    <row r="26" spans="1:5" s="182" customFormat="1" ht="12.75" thickBot="1">
      <c r="A26" s="179" t="s">
        <v>48</v>
      </c>
      <c r="B26" s="180" t="s">
        <v>20</v>
      </c>
      <c r="C26" s="429" t="s">
        <v>21</v>
      </c>
      <c r="D26" s="429"/>
      <c r="E26" s="181" t="s">
        <v>22</v>
      </c>
    </row>
    <row r="27" spans="1:5" s="184" customFormat="1" ht="15" customHeight="1">
      <c r="A27" s="153" t="s">
        <v>270</v>
      </c>
      <c r="B27" s="155"/>
      <c r="C27" s="430"/>
      <c r="D27" s="431"/>
      <c r="E27" s="183">
        <f>IF(D27,((C27-B27)+1)/2,IF(B27,(C27-B27+1),0))</f>
        <v>0</v>
      </c>
    </row>
    <row r="28" spans="1:8" s="184" customFormat="1" ht="15" customHeight="1">
      <c r="A28" s="154"/>
      <c r="B28" s="156"/>
      <c r="C28" s="415"/>
      <c r="D28" s="416"/>
      <c r="E28" s="185">
        <f>IF(D28,((C28-B28)+1)/2,IF(B28,(C28-B28+1),0))</f>
        <v>0</v>
      </c>
      <c r="H28" s="184" t="s">
        <v>28</v>
      </c>
    </row>
    <row r="29" spans="1:9" s="184" customFormat="1" ht="15" customHeight="1" thickBot="1">
      <c r="A29" s="410" t="s">
        <v>216</v>
      </c>
      <c r="B29" s="411"/>
      <c r="C29" s="411"/>
      <c r="D29" s="412"/>
      <c r="E29" s="186">
        <f>SUM(E27:E28)</f>
        <v>0</v>
      </c>
      <c r="I29" s="184" t="s">
        <v>29</v>
      </c>
    </row>
    <row r="30" spans="1:5" s="188" customFormat="1" ht="15" customHeight="1" thickBot="1">
      <c r="A30" s="192" t="s">
        <v>217</v>
      </c>
      <c r="B30" s="413">
        <f>$B$22-E29</f>
        <v>0</v>
      </c>
      <c r="C30" s="413"/>
      <c r="D30" s="413"/>
      <c r="E30" s="414"/>
    </row>
    <row r="31" spans="1:5" s="191" customFormat="1" ht="15" customHeight="1" thickBot="1">
      <c r="A31" s="189"/>
      <c r="B31" s="190"/>
      <c r="C31" s="190"/>
      <c r="D31" s="190"/>
      <c r="E31" s="190"/>
    </row>
    <row r="32" spans="1:7" s="177" customFormat="1" ht="30" customHeight="1">
      <c r="A32" s="417" t="s">
        <v>322</v>
      </c>
      <c r="B32" s="418"/>
      <c r="C32" s="418"/>
      <c r="D32" s="418"/>
      <c r="E32" s="419"/>
      <c r="G32" s="193"/>
    </row>
    <row r="33" spans="1:7" s="184" customFormat="1" ht="51" customHeight="1" thickBot="1">
      <c r="A33" s="426" t="s">
        <v>282</v>
      </c>
      <c r="B33" s="427"/>
      <c r="C33" s="427"/>
      <c r="D33" s="427"/>
      <c r="E33" s="428"/>
      <c r="G33" s="194"/>
    </row>
    <row r="34" spans="1:5" s="182" customFormat="1" ht="12.75" thickBot="1">
      <c r="A34" s="179" t="s">
        <v>30</v>
      </c>
      <c r="B34" s="180" t="s">
        <v>20</v>
      </c>
      <c r="C34" s="429" t="s">
        <v>21</v>
      </c>
      <c r="D34" s="429"/>
      <c r="E34" s="181" t="s">
        <v>22</v>
      </c>
    </row>
    <row r="35" spans="1:5" s="184" customFormat="1" ht="15" customHeight="1">
      <c r="A35" s="153" t="s">
        <v>271</v>
      </c>
      <c r="B35" s="155"/>
      <c r="C35" s="430"/>
      <c r="D35" s="431"/>
      <c r="E35" s="183">
        <f>IF(D35,((C35-B35)+1)/2,IF(B35,(C35-B35+1),0))</f>
        <v>0</v>
      </c>
    </row>
    <row r="36" spans="1:8" s="184" customFormat="1" ht="15" customHeight="1">
      <c r="A36" s="154"/>
      <c r="B36" s="156"/>
      <c r="C36" s="415"/>
      <c r="D36" s="416"/>
      <c r="E36" s="185">
        <f>IF(D36,((C36-B36)+1)/2,IF(B36,(C36-B36+1),0))</f>
        <v>0</v>
      </c>
      <c r="H36" s="184" t="s">
        <v>28</v>
      </c>
    </row>
    <row r="37" spans="1:9" s="184" customFormat="1" ht="15" customHeight="1" thickBot="1">
      <c r="A37" s="410" t="s">
        <v>218</v>
      </c>
      <c r="B37" s="411"/>
      <c r="C37" s="411"/>
      <c r="D37" s="412"/>
      <c r="E37" s="186">
        <f>SUM(E35:E36)</f>
        <v>0</v>
      </c>
      <c r="I37" s="184" t="s">
        <v>29</v>
      </c>
    </row>
    <row r="38" spans="1:5" s="188" customFormat="1" ht="15" customHeight="1" thickBot="1">
      <c r="A38" s="187" t="s">
        <v>219</v>
      </c>
      <c r="B38" s="413">
        <f>$B$30-E37</f>
        <v>0</v>
      </c>
      <c r="C38" s="413"/>
      <c r="D38" s="413"/>
      <c r="E38" s="414"/>
    </row>
    <row r="39" s="195" customFormat="1" ht="11.25">
      <c r="D39" s="196"/>
    </row>
    <row r="40" spans="1:5" s="174" customFormat="1" ht="10.5" customHeight="1">
      <c r="A40" s="174" t="s">
        <v>31</v>
      </c>
      <c r="B40" s="425"/>
      <c r="C40" s="425"/>
      <c r="D40" s="425"/>
      <c r="E40" s="425"/>
    </row>
    <row r="41" s="174" customFormat="1" ht="16.5" customHeight="1">
      <c r="D41" s="197"/>
    </row>
    <row r="42" s="174" customFormat="1" ht="12.75">
      <c r="A42" s="174" t="str">
        <f>Deckblatt!A51</f>
        <v>Kirchenbezirkskasse</v>
      </c>
    </row>
    <row r="43" spans="1:6" s="195" customFormat="1" ht="12.75">
      <c r="A43" s="174" t="str">
        <f>Deckblatt!A52</f>
        <v>Kirchdorf</v>
      </c>
      <c r="B43" s="327">
        <f ca="1">TODAY()</f>
        <v>39513</v>
      </c>
      <c r="C43" s="198"/>
      <c r="D43" s="199"/>
      <c r="E43" s="198"/>
      <c r="F43" s="200"/>
    </row>
    <row r="44" spans="2:5" ht="13.5">
      <c r="B44" s="195"/>
      <c r="C44" s="244" t="s">
        <v>27</v>
      </c>
      <c r="D44" s="196"/>
      <c r="E44" s="201"/>
    </row>
  </sheetData>
  <sheetProtection password="C59E" sheet="1" objects="1" scenarios="1"/>
  <mergeCells count="30">
    <mergeCell ref="A8:E8"/>
    <mergeCell ref="A9:E9"/>
    <mergeCell ref="B11:E11"/>
    <mergeCell ref="B12:E12"/>
    <mergeCell ref="A14:E14"/>
    <mergeCell ref="A15:E15"/>
    <mergeCell ref="C17:D17"/>
    <mergeCell ref="C18:D18"/>
    <mergeCell ref="A16:E16"/>
    <mergeCell ref="C26:D26"/>
    <mergeCell ref="C27:D27"/>
    <mergeCell ref="C19:D19"/>
    <mergeCell ref="C20:D20"/>
    <mergeCell ref="A21:D21"/>
    <mergeCell ref="B22:E22"/>
    <mergeCell ref="B40:E40"/>
    <mergeCell ref="A33:E33"/>
    <mergeCell ref="C34:D34"/>
    <mergeCell ref="C35:D35"/>
    <mergeCell ref="C36:D36"/>
    <mergeCell ref="B1:E1"/>
    <mergeCell ref="B2:E2"/>
    <mergeCell ref="A37:D37"/>
    <mergeCell ref="B38:E38"/>
    <mergeCell ref="C28:D28"/>
    <mergeCell ref="A29:D29"/>
    <mergeCell ref="B30:E30"/>
    <mergeCell ref="A32:E32"/>
    <mergeCell ref="A24:E24"/>
    <mergeCell ref="A25:E25"/>
  </mergeCells>
  <printOptions/>
  <pageMargins left="0.98" right="0.31" top="0.6" bottom="0.38" header="0.28" footer="0.16"/>
  <pageSetup fitToHeight="1" fitToWidth="1" horizontalDpi="600" verticalDpi="600" orientation="portrait" paperSize="9" scale="98" r:id="rId1"/>
  <headerFooter alignWithMargins="0">
    <oddHeader>&amp;LAnlage 6 c</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3"/>
  <sheetViews>
    <sheetView workbookViewId="0" topLeftCell="A1">
      <selection activeCell="A7" sqref="A7:F7"/>
    </sheetView>
  </sheetViews>
  <sheetFormatPr defaultColWidth="11.421875" defaultRowHeight="12.75"/>
  <cols>
    <col min="1" max="1" width="3.57421875" style="0" customWidth="1"/>
    <col min="2" max="2" width="23.28125" style="60" customWidth="1"/>
    <col min="3" max="3" width="5.140625" style="61" customWidth="1"/>
    <col min="4" max="4" width="5.421875" style="61" customWidth="1"/>
    <col min="5" max="5" width="4.7109375" style="61" customWidth="1"/>
    <col min="6" max="6" width="3.57421875" style="61" customWidth="1"/>
    <col min="7" max="7" width="3.57421875" style="0" customWidth="1"/>
    <col min="8" max="8" width="13.57421875" style="0" customWidth="1"/>
    <col min="9" max="9" width="5.140625" style="61" customWidth="1"/>
    <col min="10" max="10" width="4.57421875" style="61" customWidth="1"/>
    <col min="11" max="11" width="3.8515625" style="61" customWidth="1"/>
    <col min="12" max="12" width="3.57421875" style="61" customWidth="1"/>
  </cols>
  <sheetData>
    <row r="1" spans="1:17" ht="12.75">
      <c r="A1" s="141" t="str">
        <f>Deckblatt!E4</f>
        <v>Kirchengemeinde Kirchdorf</v>
      </c>
      <c r="M1" s="264"/>
      <c r="N1" s="264"/>
      <c r="O1" s="264"/>
      <c r="P1" s="264"/>
      <c r="Q1" s="264"/>
    </row>
    <row r="3" spans="1:12" s="62" customFormat="1" ht="18">
      <c r="A3" s="62" t="s">
        <v>188</v>
      </c>
      <c r="B3" s="63"/>
      <c r="C3" s="64"/>
      <c r="D3" s="64"/>
      <c r="E3" s="64"/>
      <c r="F3" s="64"/>
      <c r="I3" s="64"/>
      <c r="J3" s="64"/>
      <c r="K3" s="64"/>
      <c r="L3" s="64"/>
    </row>
    <row r="4" spans="1:12" s="65" customFormat="1" ht="11.25">
      <c r="A4" s="445" t="s">
        <v>51</v>
      </c>
      <c r="B4" s="446"/>
      <c r="C4" s="446"/>
      <c r="D4" s="446"/>
      <c r="E4" s="446"/>
      <c r="F4" s="447"/>
      <c r="H4" s="66" t="s">
        <v>52</v>
      </c>
      <c r="I4" s="67"/>
      <c r="J4" s="448" t="s">
        <v>53</v>
      </c>
      <c r="K4" s="448"/>
      <c r="L4" s="448"/>
    </row>
    <row r="5" spans="1:12" s="115" customFormat="1" ht="18.75">
      <c r="A5" s="449">
        <f>Beschäftigungszeiten!A4</f>
        <v>0</v>
      </c>
      <c r="B5" s="449"/>
      <c r="C5" s="449"/>
      <c r="D5" s="449"/>
      <c r="E5" s="449"/>
      <c r="F5" s="449"/>
      <c r="H5" s="336">
        <f>Deckblatt!C8</f>
        <v>0</v>
      </c>
      <c r="I5" s="116"/>
      <c r="J5" s="450">
        <f>Beschäftigungszeiten!B12</f>
        <v>0</v>
      </c>
      <c r="K5" s="450"/>
      <c r="L5" s="450"/>
    </row>
    <row r="6" spans="1:12" s="70" customFormat="1" ht="12.75">
      <c r="A6" s="441" t="s">
        <v>54</v>
      </c>
      <c r="B6" s="441"/>
      <c r="C6" s="441"/>
      <c r="D6" s="441"/>
      <c r="E6" s="441"/>
      <c r="F6" s="441"/>
      <c r="H6" s="71"/>
      <c r="I6" s="72"/>
      <c r="J6" s="73"/>
      <c r="K6" s="73"/>
      <c r="L6" s="73"/>
    </row>
    <row r="7" spans="1:12" s="117" customFormat="1" ht="18.75">
      <c r="A7" s="442">
        <f>Deckblatt!F12</f>
        <v>0</v>
      </c>
      <c r="B7" s="443"/>
      <c r="C7" s="443"/>
      <c r="D7" s="443"/>
      <c r="E7" s="443"/>
      <c r="F7" s="444"/>
      <c r="H7" s="118"/>
      <c r="I7" s="119"/>
      <c r="J7" s="120"/>
      <c r="K7" s="120"/>
      <c r="L7" s="120"/>
    </row>
    <row r="8" spans="2:12" s="68" customFormat="1" ht="16.5" thickBot="1">
      <c r="B8" s="74"/>
      <c r="C8" s="69"/>
      <c r="D8" s="69"/>
      <c r="E8" s="69"/>
      <c r="F8" s="69"/>
      <c r="I8" s="69"/>
      <c r="J8" s="69"/>
      <c r="K8" s="69"/>
      <c r="L8" s="69"/>
    </row>
    <row r="9" spans="1:12" s="72" customFormat="1" ht="13.5" thickBot="1">
      <c r="A9" s="79"/>
      <c r="B9" s="80" t="s">
        <v>56</v>
      </c>
      <c r="C9" s="80" t="s">
        <v>57</v>
      </c>
      <c r="D9" s="81" t="s">
        <v>58</v>
      </c>
      <c r="E9" s="81" t="s">
        <v>59</v>
      </c>
      <c r="F9" s="82" t="s">
        <v>60</v>
      </c>
      <c r="G9" s="79"/>
      <c r="H9" s="80" t="s">
        <v>56</v>
      </c>
      <c r="I9" s="80" t="s">
        <v>57</v>
      </c>
      <c r="J9" s="80" t="s">
        <v>58</v>
      </c>
      <c r="K9" s="81" t="s">
        <v>61</v>
      </c>
      <c r="L9" s="83" t="s">
        <v>60</v>
      </c>
    </row>
    <row r="10" spans="1:12" s="137" customFormat="1" ht="6.75">
      <c r="A10" s="135"/>
      <c r="B10" s="136"/>
      <c r="C10" s="136"/>
      <c r="D10" s="135"/>
      <c r="E10" s="135"/>
      <c r="F10" s="135"/>
      <c r="G10" s="135"/>
      <c r="H10" s="136"/>
      <c r="I10" s="136"/>
      <c r="J10" s="136"/>
      <c r="K10" s="135"/>
      <c r="L10" s="135"/>
    </row>
    <row r="11" spans="1:12" s="78" customFormat="1" ht="16.5" thickBot="1">
      <c r="A11" s="75" t="s">
        <v>55</v>
      </c>
      <c r="B11" s="76"/>
      <c r="C11" s="77"/>
      <c r="D11" s="77"/>
      <c r="E11" s="77"/>
      <c r="F11" s="77"/>
      <c r="I11" s="77"/>
      <c r="J11" s="77"/>
      <c r="K11" s="77"/>
      <c r="L11" s="77"/>
    </row>
    <row r="12" spans="1:12" ht="12.75">
      <c r="A12" s="142"/>
      <c r="B12" s="121" t="s">
        <v>62</v>
      </c>
      <c r="C12" s="132" t="s">
        <v>63</v>
      </c>
      <c r="D12" s="132">
        <v>1</v>
      </c>
      <c r="E12" s="132" t="s">
        <v>64</v>
      </c>
      <c r="F12" s="133">
        <v>2</v>
      </c>
      <c r="G12" s="142"/>
      <c r="H12" s="121" t="s">
        <v>65</v>
      </c>
      <c r="I12" s="132">
        <v>21</v>
      </c>
      <c r="J12" s="132" t="s">
        <v>66</v>
      </c>
      <c r="K12" s="132" t="s">
        <v>67</v>
      </c>
      <c r="L12" s="133">
        <v>8</v>
      </c>
    </row>
    <row r="13" spans="1:12" ht="12.75">
      <c r="A13" s="143"/>
      <c r="B13" s="84" t="s">
        <v>68</v>
      </c>
      <c r="C13" s="85" t="s">
        <v>63</v>
      </c>
      <c r="D13" s="85" t="s">
        <v>69</v>
      </c>
      <c r="E13" s="85" t="s">
        <v>70</v>
      </c>
      <c r="F13" s="86">
        <v>3</v>
      </c>
      <c r="G13" s="143"/>
      <c r="H13" s="84" t="s">
        <v>71</v>
      </c>
      <c r="I13" s="85">
        <v>21</v>
      </c>
      <c r="J13" s="85" t="s">
        <v>72</v>
      </c>
      <c r="K13" s="85" t="s">
        <v>73</v>
      </c>
      <c r="L13" s="86">
        <v>9</v>
      </c>
    </row>
    <row r="14" spans="1:12" ht="12.75">
      <c r="A14" s="143"/>
      <c r="B14" s="84" t="s">
        <v>74</v>
      </c>
      <c r="C14" s="85" t="s">
        <v>75</v>
      </c>
      <c r="D14" s="85">
        <v>1</v>
      </c>
      <c r="E14" s="85" t="s">
        <v>70</v>
      </c>
      <c r="F14" s="86">
        <v>3</v>
      </c>
      <c r="G14" s="143"/>
      <c r="H14" s="84" t="s">
        <v>76</v>
      </c>
      <c r="I14" s="85">
        <v>21</v>
      </c>
      <c r="J14" s="85" t="s">
        <v>77</v>
      </c>
      <c r="K14" s="85" t="s">
        <v>78</v>
      </c>
      <c r="L14" s="86">
        <v>10</v>
      </c>
    </row>
    <row r="15" spans="1:12" ht="12.75">
      <c r="A15" s="143"/>
      <c r="B15" s="84" t="s">
        <v>79</v>
      </c>
      <c r="C15" s="85" t="s">
        <v>75</v>
      </c>
      <c r="D15" s="85" t="s">
        <v>80</v>
      </c>
      <c r="E15" s="85" t="s">
        <v>81</v>
      </c>
      <c r="F15" s="86">
        <v>5</v>
      </c>
      <c r="G15" s="143"/>
      <c r="H15" s="84" t="s">
        <v>82</v>
      </c>
      <c r="I15" s="85">
        <v>21</v>
      </c>
      <c r="J15" s="85" t="s">
        <v>83</v>
      </c>
      <c r="K15" s="85" t="s">
        <v>78</v>
      </c>
      <c r="L15" s="86">
        <v>10</v>
      </c>
    </row>
    <row r="16" spans="1:12" ht="12.75">
      <c r="A16" s="143"/>
      <c r="B16" s="84" t="s">
        <v>84</v>
      </c>
      <c r="C16" s="85">
        <v>21</v>
      </c>
      <c r="D16" s="85">
        <v>1</v>
      </c>
      <c r="E16" s="85" t="s">
        <v>85</v>
      </c>
      <c r="F16" s="86">
        <v>5</v>
      </c>
      <c r="G16" s="143"/>
      <c r="H16" s="84" t="s">
        <v>86</v>
      </c>
      <c r="I16" s="85">
        <v>21</v>
      </c>
      <c r="J16" s="85" t="s">
        <v>87</v>
      </c>
      <c r="K16" s="85" t="s">
        <v>88</v>
      </c>
      <c r="L16" s="86">
        <v>11</v>
      </c>
    </row>
    <row r="17" spans="1:12" ht="12.75">
      <c r="A17" s="143"/>
      <c r="B17" s="84" t="s">
        <v>89</v>
      </c>
      <c r="C17" s="85">
        <v>21</v>
      </c>
      <c r="D17" s="85" t="s">
        <v>90</v>
      </c>
      <c r="E17" s="85" t="s">
        <v>91</v>
      </c>
      <c r="F17" s="86">
        <v>6</v>
      </c>
      <c r="G17" s="143"/>
      <c r="H17" s="84" t="s">
        <v>92</v>
      </c>
      <c r="I17" s="85">
        <v>21</v>
      </c>
      <c r="J17" s="85" t="s">
        <v>93</v>
      </c>
      <c r="K17" s="85" t="s">
        <v>67</v>
      </c>
      <c r="L17" s="86">
        <v>8</v>
      </c>
    </row>
    <row r="18" spans="1:12" ht="12.75">
      <c r="A18" s="143"/>
      <c r="B18" s="84" t="s">
        <v>94</v>
      </c>
      <c r="C18" s="85">
        <v>21</v>
      </c>
      <c r="D18" s="85" t="s">
        <v>80</v>
      </c>
      <c r="E18" s="85" t="s">
        <v>91</v>
      </c>
      <c r="F18" s="86">
        <v>6</v>
      </c>
      <c r="G18" s="143"/>
      <c r="H18" s="84" t="s">
        <v>95</v>
      </c>
      <c r="I18" s="85">
        <v>21</v>
      </c>
      <c r="J18" s="85" t="s">
        <v>96</v>
      </c>
      <c r="K18" s="85" t="s">
        <v>73</v>
      </c>
      <c r="L18" s="86">
        <v>9</v>
      </c>
    </row>
    <row r="19" spans="1:12" ht="12.75">
      <c r="A19" s="143"/>
      <c r="B19" s="84" t="s">
        <v>97</v>
      </c>
      <c r="C19" s="85">
        <v>30</v>
      </c>
      <c r="D19" s="85">
        <v>1</v>
      </c>
      <c r="E19" s="85" t="s">
        <v>98</v>
      </c>
      <c r="F19" s="86">
        <v>2</v>
      </c>
      <c r="G19" s="143"/>
      <c r="H19" s="84" t="s">
        <v>99</v>
      </c>
      <c r="I19" s="85">
        <v>21</v>
      </c>
      <c r="J19" s="85" t="s">
        <v>100</v>
      </c>
      <c r="K19" s="85" t="s">
        <v>78</v>
      </c>
      <c r="L19" s="86">
        <v>10</v>
      </c>
    </row>
    <row r="20" spans="1:12" ht="13.5" thickBot="1">
      <c r="A20" s="143"/>
      <c r="B20" s="84" t="s">
        <v>101</v>
      </c>
      <c r="C20" s="85">
        <v>16</v>
      </c>
      <c r="D20" s="85" t="s">
        <v>102</v>
      </c>
      <c r="E20" s="87"/>
      <c r="F20" s="134"/>
      <c r="G20" s="144"/>
      <c r="H20" s="88" t="s">
        <v>103</v>
      </c>
      <c r="I20" s="89">
        <v>21</v>
      </c>
      <c r="J20" s="89" t="s">
        <v>104</v>
      </c>
      <c r="K20" s="89" t="s">
        <v>88</v>
      </c>
      <c r="L20" s="90">
        <v>11</v>
      </c>
    </row>
    <row r="21" spans="1:12" ht="12.75">
      <c r="A21" s="143"/>
      <c r="B21" s="84" t="s">
        <v>105</v>
      </c>
      <c r="C21" s="85">
        <v>30</v>
      </c>
      <c r="D21" s="85" t="s">
        <v>106</v>
      </c>
      <c r="E21" s="85" t="s">
        <v>70</v>
      </c>
      <c r="F21" s="86">
        <v>3</v>
      </c>
      <c r="G21" s="60"/>
      <c r="H21" s="60"/>
      <c r="I21" s="91"/>
      <c r="J21" s="91"/>
      <c r="K21" s="91"/>
      <c r="L21" s="91"/>
    </row>
    <row r="22" spans="1:12" ht="13.5" thickBot="1">
      <c r="A22" s="144"/>
      <c r="B22" s="88" t="s">
        <v>107</v>
      </c>
      <c r="C22" s="89">
        <v>30</v>
      </c>
      <c r="D22" s="89" t="s">
        <v>108</v>
      </c>
      <c r="E22" s="89" t="s">
        <v>81</v>
      </c>
      <c r="F22" s="90">
        <v>5</v>
      </c>
      <c r="G22" s="60"/>
      <c r="H22" s="60"/>
      <c r="I22" s="91"/>
      <c r="J22" s="91"/>
      <c r="K22" s="91"/>
      <c r="L22" s="91"/>
    </row>
    <row r="23" spans="2:12" s="138" customFormat="1" ht="6.75">
      <c r="B23" s="139"/>
      <c r="C23" s="140"/>
      <c r="D23" s="140"/>
      <c r="E23" s="140"/>
      <c r="F23" s="140"/>
      <c r="I23" s="140"/>
      <c r="J23" s="140"/>
      <c r="K23" s="140"/>
      <c r="L23" s="140"/>
    </row>
    <row r="24" spans="1:12" s="75" customFormat="1" ht="16.5" thickBot="1">
      <c r="A24" s="75" t="s">
        <v>109</v>
      </c>
      <c r="B24" s="76"/>
      <c r="C24" s="92"/>
      <c r="D24" s="92"/>
      <c r="E24" s="92"/>
      <c r="F24" s="92"/>
      <c r="I24" s="92"/>
      <c r="J24" s="92"/>
      <c r="K24" s="92"/>
      <c r="L24" s="92"/>
    </row>
    <row r="25" spans="1:12" ht="12.75">
      <c r="A25" s="145"/>
      <c r="B25" s="121" t="s">
        <v>110</v>
      </c>
      <c r="C25" s="93">
        <v>60</v>
      </c>
      <c r="D25" s="93">
        <v>1</v>
      </c>
      <c r="E25" s="93" t="s">
        <v>111</v>
      </c>
      <c r="F25" s="94">
        <v>2</v>
      </c>
      <c r="G25" s="148"/>
      <c r="H25" s="95" t="s">
        <v>112</v>
      </c>
      <c r="I25" s="93">
        <v>61</v>
      </c>
      <c r="J25" s="93">
        <v>1</v>
      </c>
      <c r="K25" s="93" t="s">
        <v>113</v>
      </c>
      <c r="L25" s="94">
        <v>2</v>
      </c>
    </row>
    <row r="26" spans="1:12" ht="12.75">
      <c r="A26" s="146"/>
      <c r="B26" s="98" t="s">
        <v>114</v>
      </c>
      <c r="C26" s="96">
        <v>60</v>
      </c>
      <c r="D26" s="96" t="s">
        <v>80</v>
      </c>
      <c r="E26" s="96" t="s">
        <v>113</v>
      </c>
      <c r="F26" s="97">
        <v>2</v>
      </c>
      <c r="G26" s="149"/>
      <c r="H26" s="98" t="s">
        <v>115</v>
      </c>
      <c r="I26" s="96">
        <v>61</v>
      </c>
      <c r="J26" s="96" t="s">
        <v>80</v>
      </c>
      <c r="K26" s="96" t="s">
        <v>70</v>
      </c>
      <c r="L26" s="97">
        <v>3</v>
      </c>
    </row>
    <row r="27" spans="1:12" ht="12.75">
      <c r="A27" s="146"/>
      <c r="B27" s="98" t="s">
        <v>116</v>
      </c>
      <c r="C27" s="96">
        <v>60</v>
      </c>
      <c r="D27" s="96" t="s">
        <v>117</v>
      </c>
      <c r="E27" s="96" t="s">
        <v>70</v>
      </c>
      <c r="F27" s="97">
        <v>3</v>
      </c>
      <c r="G27" s="149"/>
      <c r="H27" s="98" t="s">
        <v>118</v>
      </c>
      <c r="I27" s="96">
        <v>61</v>
      </c>
      <c r="J27" s="96" t="s">
        <v>117</v>
      </c>
      <c r="K27" s="96" t="s">
        <v>85</v>
      </c>
      <c r="L27" s="97">
        <v>5</v>
      </c>
    </row>
    <row r="28" spans="1:12" ht="12.75">
      <c r="A28" s="146"/>
      <c r="B28" s="98" t="s">
        <v>119</v>
      </c>
      <c r="C28" s="96">
        <v>60</v>
      </c>
      <c r="D28" s="96" t="s">
        <v>93</v>
      </c>
      <c r="E28" s="96" t="s">
        <v>70</v>
      </c>
      <c r="F28" s="97">
        <v>3</v>
      </c>
      <c r="G28" s="149"/>
      <c r="H28" s="98" t="s">
        <v>120</v>
      </c>
      <c r="I28" s="96">
        <v>61</v>
      </c>
      <c r="J28" s="96" t="s">
        <v>96</v>
      </c>
      <c r="K28" s="96" t="s">
        <v>91</v>
      </c>
      <c r="L28" s="97">
        <v>6</v>
      </c>
    </row>
    <row r="29" spans="1:12" ht="13.5" thickBot="1">
      <c r="A29" s="146"/>
      <c r="B29" s="98" t="s">
        <v>121</v>
      </c>
      <c r="C29" s="96">
        <v>60</v>
      </c>
      <c r="D29" s="96" t="s">
        <v>122</v>
      </c>
      <c r="E29" s="96" t="s">
        <v>85</v>
      </c>
      <c r="F29" s="97">
        <v>5</v>
      </c>
      <c r="G29" s="150"/>
      <c r="H29" s="99" t="s">
        <v>123</v>
      </c>
      <c r="I29" s="100">
        <v>60</v>
      </c>
      <c r="J29" s="100" t="s">
        <v>87</v>
      </c>
      <c r="K29" s="100" t="s">
        <v>67</v>
      </c>
      <c r="L29" s="101">
        <v>8</v>
      </c>
    </row>
    <row r="30" spans="1:12" ht="12.75">
      <c r="A30" s="146"/>
      <c r="B30" s="98" t="s">
        <v>124</v>
      </c>
      <c r="C30" s="96">
        <v>60</v>
      </c>
      <c r="D30" s="96" t="s">
        <v>125</v>
      </c>
      <c r="E30" s="96" t="s">
        <v>91</v>
      </c>
      <c r="F30" s="97">
        <v>6</v>
      </c>
      <c r="G30" s="103"/>
      <c r="H30" s="102" t="s">
        <v>126</v>
      </c>
      <c r="I30" s="103"/>
      <c r="J30" s="103"/>
      <c r="K30" s="103"/>
      <c r="L30" s="104"/>
    </row>
    <row r="31" spans="1:12" ht="12.75">
      <c r="A31" s="146"/>
      <c r="B31" s="98" t="s">
        <v>127</v>
      </c>
      <c r="C31" s="96">
        <v>60</v>
      </c>
      <c r="D31" s="96" t="s">
        <v>77</v>
      </c>
      <c r="E31" s="96" t="s">
        <v>91</v>
      </c>
      <c r="F31" s="97">
        <v>6</v>
      </c>
      <c r="G31" s="149"/>
      <c r="H31" s="98" t="s">
        <v>128</v>
      </c>
      <c r="I31" s="96">
        <v>63</v>
      </c>
      <c r="J31" s="96" t="s">
        <v>129</v>
      </c>
      <c r="K31" s="96" t="s">
        <v>91</v>
      </c>
      <c r="L31" s="97">
        <v>6</v>
      </c>
    </row>
    <row r="32" spans="1:12" ht="12.75">
      <c r="A32" s="146"/>
      <c r="B32" s="98" t="s">
        <v>130</v>
      </c>
      <c r="C32" s="96">
        <v>60</v>
      </c>
      <c r="D32" s="96" t="s">
        <v>87</v>
      </c>
      <c r="E32" s="96" t="s">
        <v>67</v>
      </c>
      <c r="F32" s="97">
        <v>8</v>
      </c>
      <c r="G32" s="149"/>
      <c r="H32" s="98" t="s">
        <v>131</v>
      </c>
      <c r="I32" s="96">
        <v>63</v>
      </c>
      <c r="J32" s="96" t="s">
        <v>132</v>
      </c>
      <c r="K32" s="96" t="s">
        <v>91</v>
      </c>
      <c r="L32" s="97">
        <v>6</v>
      </c>
    </row>
    <row r="33" spans="1:12" ht="13.5" thickBot="1">
      <c r="A33" s="146"/>
      <c r="B33" s="98" t="s">
        <v>133</v>
      </c>
      <c r="C33" s="96">
        <v>60</v>
      </c>
      <c r="D33" s="96" t="s">
        <v>134</v>
      </c>
      <c r="E33" s="96" t="s">
        <v>73</v>
      </c>
      <c r="F33" s="97">
        <v>9</v>
      </c>
      <c r="G33" s="150"/>
      <c r="H33" s="99" t="s">
        <v>135</v>
      </c>
      <c r="I33" s="100">
        <v>63</v>
      </c>
      <c r="J33" s="100" t="s">
        <v>136</v>
      </c>
      <c r="K33" s="100" t="s">
        <v>67</v>
      </c>
      <c r="L33" s="101">
        <v>8</v>
      </c>
    </row>
    <row r="34" spans="1:12" ht="12.75">
      <c r="A34" s="146"/>
      <c r="B34" s="98" t="s">
        <v>137</v>
      </c>
      <c r="C34" s="96">
        <v>60</v>
      </c>
      <c r="D34" s="96" t="s">
        <v>138</v>
      </c>
      <c r="E34" s="96" t="s">
        <v>78</v>
      </c>
      <c r="F34" s="97">
        <v>10</v>
      </c>
      <c r="G34" s="60"/>
      <c r="H34" s="60"/>
      <c r="I34" s="91"/>
      <c r="J34" s="91"/>
      <c r="K34" s="91"/>
      <c r="L34" s="91"/>
    </row>
    <row r="35" spans="1:12" ht="12.75">
      <c r="A35" s="146"/>
      <c r="B35" s="98" t="s">
        <v>139</v>
      </c>
      <c r="C35" s="96">
        <v>60</v>
      </c>
      <c r="D35" s="96" t="s">
        <v>140</v>
      </c>
      <c r="E35" s="96" t="s">
        <v>88</v>
      </c>
      <c r="F35" s="97">
        <v>11</v>
      </c>
      <c r="G35" s="60"/>
      <c r="H35" s="60"/>
      <c r="I35" s="91"/>
      <c r="J35" s="91"/>
      <c r="K35" s="91"/>
      <c r="L35" s="91"/>
    </row>
    <row r="36" spans="1:12" ht="13.5" thickBot="1">
      <c r="A36" s="147"/>
      <c r="B36" s="99" t="s">
        <v>141</v>
      </c>
      <c r="C36" s="100">
        <v>60</v>
      </c>
      <c r="D36" s="100" t="s">
        <v>142</v>
      </c>
      <c r="E36" s="100" t="s">
        <v>143</v>
      </c>
      <c r="F36" s="101">
        <v>12</v>
      </c>
      <c r="G36" s="60"/>
      <c r="H36" s="60"/>
      <c r="I36" s="91"/>
      <c r="J36" s="91"/>
      <c r="K36" s="91"/>
      <c r="L36" s="91"/>
    </row>
    <row r="37" spans="2:12" s="138" customFormat="1" ht="6.75">
      <c r="B37" s="139"/>
      <c r="C37" s="140"/>
      <c r="D37" s="140"/>
      <c r="E37" s="140"/>
      <c r="F37" s="140"/>
      <c r="I37" s="140"/>
      <c r="J37" s="140"/>
      <c r="K37" s="140"/>
      <c r="L37" s="140"/>
    </row>
    <row r="38" spans="1:12" s="105" customFormat="1" ht="16.5" thickBot="1">
      <c r="A38" s="105" t="s">
        <v>144</v>
      </c>
      <c r="B38" s="76"/>
      <c r="D38" s="106"/>
      <c r="E38" s="106"/>
      <c r="F38" s="107" t="s">
        <v>145</v>
      </c>
      <c r="I38" s="106"/>
      <c r="J38" s="106"/>
      <c r="K38" s="106"/>
      <c r="L38" s="106"/>
    </row>
    <row r="39" spans="1:12" ht="12.75">
      <c r="A39" s="145"/>
      <c r="B39" s="95" t="s">
        <v>146</v>
      </c>
      <c r="C39" s="93">
        <v>54</v>
      </c>
      <c r="D39" s="93" t="s">
        <v>129</v>
      </c>
      <c r="E39" s="93" t="s">
        <v>147</v>
      </c>
      <c r="F39" s="94" t="s">
        <v>148</v>
      </c>
      <c r="G39" s="145"/>
      <c r="H39" s="108" t="s">
        <v>149</v>
      </c>
      <c r="I39" s="93">
        <v>26</v>
      </c>
      <c r="J39" s="93">
        <v>1</v>
      </c>
      <c r="K39" s="93" t="s">
        <v>150</v>
      </c>
      <c r="L39" s="94">
        <v>2</v>
      </c>
    </row>
    <row r="40" spans="1:12" ht="12.75">
      <c r="A40" s="146"/>
      <c r="B40" s="98" t="s">
        <v>151</v>
      </c>
      <c r="C40" s="96">
        <v>54</v>
      </c>
      <c r="D40" s="96" t="s">
        <v>132</v>
      </c>
      <c r="E40" s="96" t="s">
        <v>147</v>
      </c>
      <c r="F40" s="97" t="s">
        <v>148</v>
      </c>
      <c r="G40" s="146"/>
      <c r="H40" s="109" t="s">
        <v>152</v>
      </c>
      <c r="I40" s="96">
        <v>26</v>
      </c>
      <c r="J40" s="96" t="s">
        <v>69</v>
      </c>
      <c r="K40" s="96" t="s">
        <v>70</v>
      </c>
      <c r="L40" s="97">
        <v>3</v>
      </c>
    </row>
    <row r="41" spans="1:12" ht="12.75">
      <c r="A41" s="146"/>
      <c r="B41" s="98" t="s">
        <v>153</v>
      </c>
      <c r="C41" s="96">
        <v>54</v>
      </c>
      <c r="D41" s="96" t="s">
        <v>154</v>
      </c>
      <c r="E41" s="96" t="s">
        <v>155</v>
      </c>
      <c r="F41" s="97" t="s">
        <v>156</v>
      </c>
      <c r="G41" s="146"/>
      <c r="H41" s="109" t="s">
        <v>157</v>
      </c>
      <c r="I41" s="96">
        <v>26</v>
      </c>
      <c r="J41" s="96" t="s">
        <v>106</v>
      </c>
      <c r="K41" s="96" t="s">
        <v>85</v>
      </c>
      <c r="L41" s="97">
        <v>5</v>
      </c>
    </row>
    <row r="42" spans="1:12" ht="12.75">
      <c r="A42" s="146"/>
      <c r="B42" s="98" t="s">
        <v>158</v>
      </c>
      <c r="C42" s="96">
        <v>54</v>
      </c>
      <c r="D42" s="96">
        <v>5</v>
      </c>
      <c r="E42" s="96" t="s">
        <v>159</v>
      </c>
      <c r="F42" s="97" t="s">
        <v>160</v>
      </c>
      <c r="G42" s="146"/>
      <c r="H42" s="109" t="s">
        <v>161</v>
      </c>
      <c r="I42" s="96">
        <v>26</v>
      </c>
      <c r="J42" s="96" t="s">
        <v>125</v>
      </c>
      <c r="K42" s="96" t="s">
        <v>91</v>
      </c>
      <c r="L42" s="97">
        <v>6</v>
      </c>
    </row>
    <row r="43" spans="1:12" ht="12.75">
      <c r="A43" s="146"/>
      <c r="B43" s="98" t="s">
        <v>162</v>
      </c>
      <c r="C43" s="96">
        <v>54</v>
      </c>
      <c r="D43" s="96" t="s">
        <v>163</v>
      </c>
      <c r="E43" s="96" t="s">
        <v>164</v>
      </c>
      <c r="F43" s="97" t="s">
        <v>165</v>
      </c>
      <c r="G43" s="146"/>
      <c r="H43" s="109" t="s">
        <v>166</v>
      </c>
      <c r="I43" s="96">
        <v>26</v>
      </c>
      <c r="J43" s="96" t="s">
        <v>122</v>
      </c>
      <c r="K43" s="96" t="s">
        <v>81</v>
      </c>
      <c r="L43" s="97">
        <v>5</v>
      </c>
    </row>
    <row r="44" spans="1:12" ht="12.75">
      <c r="A44" s="146"/>
      <c r="B44" s="98" t="s">
        <v>167</v>
      </c>
      <c r="C44" s="96">
        <v>54</v>
      </c>
      <c r="D44" s="96" t="s">
        <v>168</v>
      </c>
      <c r="E44" s="96" t="s">
        <v>169</v>
      </c>
      <c r="F44" s="97" t="s">
        <v>170</v>
      </c>
      <c r="G44" s="146"/>
      <c r="H44" s="109" t="s">
        <v>171</v>
      </c>
      <c r="I44" s="96">
        <v>26</v>
      </c>
      <c r="J44" s="96" t="s">
        <v>77</v>
      </c>
      <c r="K44" s="96" t="s">
        <v>91</v>
      </c>
      <c r="L44" s="97">
        <v>6</v>
      </c>
    </row>
    <row r="45" spans="1:12" ht="12.75">
      <c r="A45" s="146"/>
      <c r="B45" s="98" t="s">
        <v>172</v>
      </c>
      <c r="C45" s="96">
        <v>54</v>
      </c>
      <c r="D45" s="96" t="s">
        <v>138</v>
      </c>
      <c r="E45" s="96" t="s">
        <v>169</v>
      </c>
      <c r="F45" s="97" t="s">
        <v>170</v>
      </c>
      <c r="G45" s="146"/>
      <c r="H45" s="110" t="s">
        <v>173</v>
      </c>
      <c r="I45" s="96">
        <v>26</v>
      </c>
      <c r="J45" s="96" t="s">
        <v>87</v>
      </c>
      <c r="K45" s="96" t="s">
        <v>67</v>
      </c>
      <c r="L45" s="97">
        <v>8</v>
      </c>
    </row>
    <row r="46" spans="1:12" ht="12.75">
      <c r="A46" s="146"/>
      <c r="B46" s="98" t="s">
        <v>174</v>
      </c>
      <c r="C46" s="96">
        <v>54</v>
      </c>
      <c r="D46" s="96" t="s">
        <v>175</v>
      </c>
      <c r="E46" s="96" t="s">
        <v>176</v>
      </c>
      <c r="F46" s="97" t="s">
        <v>177</v>
      </c>
      <c r="G46" s="146"/>
      <c r="H46" s="110" t="s">
        <v>178</v>
      </c>
      <c r="I46" s="96">
        <v>26</v>
      </c>
      <c r="J46" s="96" t="s">
        <v>179</v>
      </c>
      <c r="K46" s="96" t="s">
        <v>73</v>
      </c>
      <c r="L46" s="97">
        <v>9</v>
      </c>
    </row>
    <row r="47" spans="1:12" ht="13.5" thickBot="1">
      <c r="A47" s="147"/>
      <c r="B47" s="99" t="s">
        <v>180</v>
      </c>
      <c r="C47" s="100">
        <v>54</v>
      </c>
      <c r="D47" s="100" t="s">
        <v>142</v>
      </c>
      <c r="E47" s="100" t="s">
        <v>181</v>
      </c>
      <c r="F47" s="101" t="s">
        <v>182</v>
      </c>
      <c r="G47" s="147"/>
      <c r="H47" s="111" t="s">
        <v>183</v>
      </c>
      <c r="I47" s="100">
        <v>26</v>
      </c>
      <c r="J47" s="100" t="s">
        <v>138</v>
      </c>
      <c r="K47" s="100" t="s">
        <v>78</v>
      </c>
      <c r="L47" s="101">
        <v>10</v>
      </c>
    </row>
    <row r="48" spans="2:12" s="138" customFormat="1" ht="6.75">
      <c r="B48" s="139"/>
      <c r="C48" s="140"/>
      <c r="D48" s="140"/>
      <c r="E48" s="140"/>
      <c r="F48" s="140"/>
      <c r="I48" s="140"/>
      <c r="J48" s="140"/>
      <c r="K48" s="140"/>
      <c r="L48" s="140"/>
    </row>
    <row r="49" spans="1:12" s="105" customFormat="1" ht="16.5" thickBot="1">
      <c r="A49" s="105" t="s">
        <v>185</v>
      </c>
      <c r="B49" s="76"/>
      <c r="C49" s="106"/>
      <c r="D49" s="106"/>
      <c r="E49" s="106"/>
      <c r="F49" s="106"/>
      <c r="G49" s="105" t="s">
        <v>184</v>
      </c>
      <c r="I49" s="106"/>
      <c r="J49" s="106"/>
      <c r="K49" s="106"/>
      <c r="L49" s="106"/>
    </row>
    <row r="50" spans="1:12" ht="12.75">
      <c r="A50" s="145"/>
      <c r="B50" s="95" t="s">
        <v>186</v>
      </c>
      <c r="C50" s="124">
        <v>16</v>
      </c>
      <c r="D50" s="124" t="s">
        <v>80</v>
      </c>
      <c r="E50" s="124" t="s">
        <v>113</v>
      </c>
      <c r="F50" s="129">
        <v>2</v>
      </c>
      <c r="G50" s="145"/>
      <c r="H50" s="108" t="s">
        <v>193</v>
      </c>
      <c r="I50" s="93">
        <v>10</v>
      </c>
      <c r="J50" s="93">
        <v>1</v>
      </c>
      <c r="K50" s="93" t="s">
        <v>70</v>
      </c>
      <c r="L50" s="125">
        <v>3</v>
      </c>
    </row>
    <row r="51" spans="1:12" ht="12.75">
      <c r="A51" s="146"/>
      <c r="B51" s="123" t="s">
        <v>187</v>
      </c>
      <c r="C51" s="122">
        <v>16</v>
      </c>
      <c r="D51" s="122" t="s">
        <v>117</v>
      </c>
      <c r="E51" s="122" t="s">
        <v>70</v>
      </c>
      <c r="F51" s="130">
        <v>3</v>
      </c>
      <c r="G51" s="146"/>
      <c r="H51" s="98" t="s">
        <v>194</v>
      </c>
      <c r="I51" s="96">
        <v>10</v>
      </c>
      <c r="J51" s="96" t="s">
        <v>80</v>
      </c>
      <c r="K51" s="96" t="s">
        <v>85</v>
      </c>
      <c r="L51" s="126">
        <v>5</v>
      </c>
    </row>
    <row r="52" spans="1:12" ht="12.75">
      <c r="A52" s="146"/>
      <c r="B52" s="98" t="s">
        <v>189</v>
      </c>
      <c r="C52" s="122">
        <v>16</v>
      </c>
      <c r="D52" s="122" t="s">
        <v>93</v>
      </c>
      <c r="E52" s="122" t="s">
        <v>70</v>
      </c>
      <c r="F52" s="130">
        <v>3</v>
      </c>
      <c r="G52" s="146"/>
      <c r="H52" s="98" t="s">
        <v>195</v>
      </c>
      <c r="I52" s="96">
        <v>10</v>
      </c>
      <c r="J52" s="96" t="s">
        <v>117</v>
      </c>
      <c r="K52" s="96" t="s">
        <v>91</v>
      </c>
      <c r="L52" s="126">
        <v>6</v>
      </c>
    </row>
    <row r="53" spans="1:12" ht="12.75">
      <c r="A53" s="146"/>
      <c r="B53" s="123" t="s">
        <v>190</v>
      </c>
      <c r="C53" s="122">
        <v>16</v>
      </c>
      <c r="D53" s="122" t="s">
        <v>122</v>
      </c>
      <c r="E53" s="122" t="s">
        <v>85</v>
      </c>
      <c r="F53" s="130">
        <v>5</v>
      </c>
      <c r="G53" s="146"/>
      <c r="H53" s="98" t="s">
        <v>197</v>
      </c>
      <c r="I53" s="96">
        <v>10</v>
      </c>
      <c r="J53" s="96" t="s">
        <v>122</v>
      </c>
      <c r="K53" s="96" t="s">
        <v>67</v>
      </c>
      <c r="L53" s="126">
        <v>8</v>
      </c>
    </row>
    <row r="54" spans="1:12" ht="12.75">
      <c r="A54" s="146"/>
      <c r="B54" s="123" t="s">
        <v>191</v>
      </c>
      <c r="C54" s="122">
        <v>16</v>
      </c>
      <c r="D54" s="122" t="s">
        <v>96</v>
      </c>
      <c r="E54" s="122" t="s">
        <v>81</v>
      </c>
      <c r="F54" s="130">
        <v>5</v>
      </c>
      <c r="G54" s="146"/>
      <c r="H54" s="98" t="s">
        <v>196</v>
      </c>
      <c r="I54" s="96">
        <v>10</v>
      </c>
      <c r="J54" s="96" t="s">
        <v>122</v>
      </c>
      <c r="K54" s="96" t="s">
        <v>67</v>
      </c>
      <c r="L54" s="126">
        <v>8</v>
      </c>
    </row>
    <row r="55" spans="1:12" ht="13.5" thickBot="1">
      <c r="A55" s="147"/>
      <c r="B55" s="99" t="s">
        <v>192</v>
      </c>
      <c r="C55" s="127">
        <v>16</v>
      </c>
      <c r="D55" s="127" t="s">
        <v>125</v>
      </c>
      <c r="E55" s="127" t="s">
        <v>91</v>
      </c>
      <c r="F55" s="131">
        <v>6</v>
      </c>
      <c r="G55" s="146"/>
      <c r="H55" s="98" t="s">
        <v>198</v>
      </c>
      <c r="I55" s="96">
        <v>10</v>
      </c>
      <c r="J55" s="96" t="s">
        <v>122</v>
      </c>
      <c r="K55" s="96" t="s">
        <v>67</v>
      </c>
      <c r="L55" s="126">
        <v>8</v>
      </c>
    </row>
    <row r="56" spans="7:12" ht="12.75">
      <c r="G56" s="146"/>
      <c r="H56" s="98" t="s">
        <v>199</v>
      </c>
      <c r="I56" s="122">
        <v>10</v>
      </c>
      <c r="J56" s="122" t="s">
        <v>200</v>
      </c>
      <c r="K56" s="122" t="s">
        <v>78</v>
      </c>
      <c r="L56" s="126">
        <v>10</v>
      </c>
    </row>
    <row r="57" spans="7:12" ht="12.75">
      <c r="G57" s="146"/>
      <c r="H57" s="98" t="s">
        <v>201</v>
      </c>
      <c r="I57" s="122">
        <v>10</v>
      </c>
      <c r="J57" s="122" t="s">
        <v>163</v>
      </c>
      <c r="K57" s="122" t="s">
        <v>88</v>
      </c>
      <c r="L57" s="126">
        <v>11</v>
      </c>
    </row>
    <row r="58" spans="2:12" ht="12.75">
      <c r="B58" s="243">
        <f>Deckblatt!A53</f>
        <v>39513</v>
      </c>
      <c r="G58" s="146"/>
      <c r="H58" s="98" t="s">
        <v>202</v>
      </c>
      <c r="I58" s="122">
        <v>10</v>
      </c>
      <c r="J58" s="122" t="s">
        <v>138</v>
      </c>
      <c r="K58" s="122" t="s">
        <v>143</v>
      </c>
      <c r="L58" s="126">
        <v>12</v>
      </c>
    </row>
    <row r="59" spans="7:12" ht="13.5" thickBot="1">
      <c r="G59" s="147"/>
      <c r="H59" s="99" t="s">
        <v>203</v>
      </c>
      <c r="I59" s="127">
        <v>10</v>
      </c>
      <c r="J59" s="127">
        <v>11</v>
      </c>
      <c r="K59" s="127" t="s">
        <v>204</v>
      </c>
      <c r="L59" s="128">
        <v>15</v>
      </c>
    </row>
    <row r="60" spans="1:2" ht="12.75">
      <c r="A60" s="112"/>
      <c r="B60" s="113"/>
    </row>
    <row r="61" spans="1:12" s="65" customFormat="1" ht="12.75">
      <c r="A61" s="114" t="s">
        <v>27</v>
      </c>
      <c r="B61" s="114"/>
      <c r="C61" s="67"/>
      <c r="D61" s="67"/>
      <c r="E61" s="67"/>
      <c r="F61" s="67"/>
      <c r="I61" s="67"/>
      <c r="J61" s="67"/>
      <c r="K61" s="67"/>
      <c r="L61" s="67"/>
    </row>
    <row r="63" spans="3:12" s="65" customFormat="1" ht="11.25">
      <c r="C63" s="67"/>
      <c r="D63" s="67"/>
      <c r="E63" s="67"/>
      <c r="F63" s="67"/>
      <c r="I63" s="67"/>
      <c r="J63" s="67"/>
      <c r="K63" s="67"/>
      <c r="L63" s="67"/>
    </row>
  </sheetData>
  <sheetProtection password="C59E" sheet="1" objects="1" scenarios="1"/>
  <mergeCells count="6">
    <mergeCell ref="A6:F6"/>
    <mergeCell ref="A7:F7"/>
    <mergeCell ref="A4:F4"/>
    <mergeCell ref="J4:L4"/>
    <mergeCell ref="A5:F5"/>
    <mergeCell ref="J5:L5"/>
  </mergeCells>
  <printOptions/>
  <pageMargins left="0.96" right="0.75" top="0.44" bottom="0.34" header="0.26" footer="0.2"/>
  <pageSetup fitToHeight="1" fitToWidth="1" horizontalDpi="600" verticalDpi="600" orientation="portrait" paperSize="9" r:id="rId1"/>
  <headerFooter alignWithMargins="0">
    <oddHeader>&amp;LAnlage 6 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vollmer</dc:creator>
  <cp:keywords/>
  <dc:description/>
  <cp:lastModifiedBy>Mueller_Baur</cp:lastModifiedBy>
  <cp:lastPrinted>2008-02-29T13:37:29Z</cp:lastPrinted>
  <dcterms:created xsi:type="dcterms:W3CDTF">2006-11-20T09:17:22Z</dcterms:created>
  <dcterms:modified xsi:type="dcterms:W3CDTF">2008-03-06T17:37:58Z</dcterms:modified>
  <cp:category/>
  <cp:version/>
  <cp:contentType/>
  <cp:contentStatus/>
</cp:coreProperties>
</file>